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DieseArbeitsmappe" defaultThemeVersion="124226"/>
  <bookViews>
    <workbookView xWindow="360" yWindow="405" windowWidth="24675" windowHeight="11790" activeTab="3"/>
  </bookViews>
  <sheets>
    <sheet name="Deckblatt" sheetId="2" r:id="rId1"/>
    <sheet name="Gesamtzusammenstellung" sheetId="1" r:id="rId2"/>
    <sheet name="Erträge" sheetId="3" r:id="rId3"/>
    <sheet name="Aufwendungen" sheetId="4" r:id="rId4"/>
    <sheet name="Investitionstätigkeit" sheetId="7" r:id="rId5"/>
    <sheet name="Finanzierungstätigkeit" sheetId="8" r:id="rId6"/>
  </sheets>
  <calcPr calcId="125725"/>
</workbook>
</file>

<file path=xl/calcChain.xml><?xml version="1.0" encoding="utf-8"?>
<calcChain xmlns="http://schemas.openxmlformats.org/spreadsheetml/2006/main">
  <c r="F76" i="4"/>
  <c r="G76"/>
  <c r="H76"/>
  <c r="I76"/>
  <c r="J76"/>
  <c r="K76"/>
  <c r="L76"/>
  <c r="M76"/>
  <c r="N76"/>
  <c r="O76"/>
  <c r="P76"/>
  <c r="E76"/>
  <c r="G75"/>
  <c r="G74"/>
  <c r="F22"/>
  <c r="F23"/>
  <c r="F17" i="1" l="1"/>
  <c r="C17"/>
  <c r="F49" i="7"/>
  <c r="H49"/>
  <c r="I49"/>
  <c r="K49"/>
  <c r="L49"/>
  <c r="N49"/>
  <c r="O49"/>
  <c r="E49"/>
  <c r="P48"/>
  <c r="M48"/>
  <c r="J48"/>
  <c r="G48"/>
  <c r="P47"/>
  <c r="M47"/>
  <c r="J47"/>
  <c r="G47"/>
  <c r="P45"/>
  <c r="M45"/>
  <c r="G45"/>
  <c r="P44"/>
  <c r="M44"/>
  <c r="G44"/>
  <c r="G42"/>
  <c r="G41"/>
  <c r="P39"/>
  <c r="M39"/>
  <c r="G39"/>
  <c r="F39"/>
  <c r="P38"/>
  <c r="M38"/>
  <c r="G38"/>
  <c r="P36"/>
  <c r="M36"/>
  <c r="G36"/>
  <c r="P35"/>
  <c r="M35"/>
  <c r="G35"/>
  <c r="H34" i="3"/>
  <c r="K34"/>
  <c r="L34"/>
  <c r="I7" i="1" s="1"/>
  <c r="N34" i="3"/>
  <c r="O34"/>
  <c r="L7" i="1" s="1"/>
  <c r="E34" i="3"/>
  <c r="P33"/>
  <c r="M33"/>
  <c r="J33"/>
  <c r="G33"/>
  <c r="P32"/>
  <c r="M32"/>
  <c r="J32"/>
  <c r="G32"/>
  <c r="P30"/>
  <c r="M30"/>
  <c r="J30"/>
  <c r="G30"/>
  <c r="P29"/>
  <c r="M29"/>
  <c r="J29"/>
  <c r="F29"/>
  <c r="G29" s="1"/>
  <c r="G69" i="4"/>
  <c r="G68"/>
  <c r="G66"/>
  <c r="G65"/>
  <c r="P63"/>
  <c r="M63"/>
  <c r="J63"/>
  <c r="G63"/>
  <c r="P62"/>
  <c r="M62"/>
  <c r="J62"/>
  <c r="G62"/>
  <c r="G60"/>
  <c r="G59"/>
  <c r="P57"/>
  <c r="M57"/>
  <c r="J57"/>
  <c r="G57"/>
  <c r="P56"/>
  <c r="M56"/>
  <c r="J56"/>
  <c r="G56"/>
  <c r="P54"/>
  <c r="M54"/>
  <c r="J54"/>
  <c r="G54"/>
  <c r="P53"/>
  <c r="M53"/>
  <c r="J53"/>
  <c r="G53"/>
  <c r="G52"/>
  <c r="G51"/>
  <c r="P50"/>
  <c r="M50"/>
  <c r="J50"/>
  <c r="G50"/>
  <c r="P49"/>
  <c r="M49"/>
  <c r="J49"/>
  <c r="G49"/>
  <c r="P47"/>
  <c r="M47"/>
  <c r="J47"/>
  <c r="G47"/>
  <c r="P46"/>
  <c r="M46"/>
  <c r="J46"/>
  <c r="G46"/>
  <c r="P45"/>
  <c r="M45"/>
  <c r="J45"/>
  <c r="G45"/>
  <c r="P44"/>
  <c r="M44"/>
  <c r="J44"/>
  <c r="G44"/>
  <c r="G42"/>
  <c r="G41"/>
  <c r="G72" l="1"/>
  <c r="G71"/>
  <c r="F13" i="8"/>
  <c r="G13"/>
  <c r="E13"/>
  <c r="G7"/>
  <c r="G8"/>
  <c r="G39" i="4"/>
  <c r="P30" i="7"/>
  <c r="M30"/>
  <c r="J30"/>
  <c r="G30"/>
  <c r="P29"/>
  <c r="M29"/>
  <c r="J29"/>
  <c r="G29"/>
  <c r="O33" i="4"/>
  <c r="P33" s="1"/>
  <c r="L33"/>
  <c r="M33" s="1"/>
  <c r="I33"/>
  <c r="O25"/>
  <c r="L8" i="1" s="1"/>
  <c r="L25" i="4"/>
  <c r="I25"/>
  <c r="F8" i="1" s="1"/>
  <c r="G27" i="4"/>
  <c r="J27"/>
  <c r="M27"/>
  <c r="P27"/>
  <c r="I7" i="3"/>
  <c r="I34" s="1"/>
  <c r="F7" i="1" s="1"/>
  <c r="J10" i="3"/>
  <c r="J9"/>
  <c r="J8"/>
  <c r="F7"/>
  <c r="F34" s="1"/>
  <c r="C7" i="1" s="1"/>
  <c r="G9" i="3"/>
  <c r="J20" i="4"/>
  <c r="J19"/>
  <c r="G27" i="7"/>
  <c r="G26"/>
  <c r="F12"/>
  <c r="E12"/>
  <c r="G8"/>
  <c r="G7"/>
  <c r="G12" s="1"/>
  <c r="P8" i="4"/>
  <c r="P7"/>
  <c r="M8"/>
  <c r="M7"/>
  <c r="J8"/>
  <c r="J7"/>
  <c r="I8" i="1" l="1"/>
  <c r="P25" i="4"/>
  <c r="M25"/>
  <c r="J25"/>
  <c r="J7" i="3"/>
  <c r="F13" i="1"/>
  <c r="G13" s="1"/>
  <c r="J33" i="4"/>
  <c r="I12" i="1"/>
  <c r="J12" s="1"/>
  <c r="G11" i="4"/>
  <c r="G10"/>
  <c r="F25"/>
  <c r="C8" i="1" s="1"/>
  <c r="P26" i="4"/>
  <c r="M26"/>
  <c r="J26"/>
  <c r="G26"/>
  <c r="F33"/>
  <c r="G33" s="1"/>
  <c r="P34"/>
  <c r="M34"/>
  <c r="J34"/>
  <c r="G34"/>
  <c r="P22" i="3"/>
  <c r="P21"/>
  <c r="M22"/>
  <c r="M21"/>
  <c r="J22"/>
  <c r="J21"/>
  <c r="G22"/>
  <c r="G21"/>
  <c r="P31" i="4"/>
  <c r="P30"/>
  <c r="M31"/>
  <c r="M30"/>
  <c r="J31"/>
  <c r="J30"/>
  <c r="G31"/>
  <c r="G30"/>
  <c r="P19" i="3"/>
  <c r="M19"/>
  <c r="J19"/>
  <c r="G19"/>
  <c r="P18"/>
  <c r="M18"/>
  <c r="J18"/>
  <c r="G18"/>
  <c r="P16"/>
  <c r="M16"/>
  <c r="J16"/>
  <c r="G16"/>
  <c r="P15"/>
  <c r="M15"/>
  <c r="J15"/>
  <c r="G15"/>
  <c r="P13"/>
  <c r="P12"/>
  <c r="M13"/>
  <c r="M12"/>
  <c r="M34" s="1"/>
  <c r="J13"/>
  <c r="J12"/>
  <c r="G13"/>
  <c r="G12"/>
  <c r="G8"/>
  <c r="G17" i="4"/>
  <c r="G16"/>
  <c r="P17"/>
  <c r="M17"/>
  <c r="J17"/>
  <c r="P16"/>
  <c r="M16"/>
  <c r="J16"/>
  <c r="G20"/>
  <c r="G19"/>
  <c r="G23"/>
  <c r="G22"/>
  <c r="L17" i="1"/>
  <c r="M17" s="1"/>
  <c r="P24" i="7"/>
  <c r="M24"/>
  <c r="J24"/>
  <c r="G24"/>
  <c r="P23"/>
  <c r="M23"/>
  <c r="J23"/>
  <c r="G23"/>
  <c r="P21"/>
  <c r="M21"/>
  <c r="J21"/>
  <c r="G21"/>
  <c r="P20"/>
  <c r="M20"/>
  <c r="M49" s="1"/>
  <c r="J20"/>
  <c r="G20"/>
  <c r="P33"/>
  <c r="M33"/>
  <c r="J33"/>
  <c r="G33"/>
  <c r="P32"/>
  <c r="M32"/>
  <c r="J32"/>
  <c r="G32"/>
  <c r="P13" i="4"/>
  <c r="M13"/>
  <c r="J13"/>
  <c r="P14"/>
  <c r="M14"/>
  <c r="J14"/>
  <c r="G14"/>
  <c r="G13"/>
  <c r="G8"/>
  <c r="G7"/>
  <c r="G27" i="3"/>
  <c r="G26"/>
  <c r="G28" i="4"/>
  <c r="G10" i="3"/>
  <c r="G7"/>
  <c r="G36" i="4"/>
  <c r="G35"/>
  <c r="G23" i="3"/>
  <c r="G24"/>
  <c r="L20" i="1"/>
  <c r="L16"/>
  <c r="I20"/>
  <c r="I17"/>
  <c r="J17" s="1"/>
  <c r="I16"/>
  <c r="J16" s="1"/>
  <c r="F20"/>
  <c r="G20" s="1"/>
  <c r="G17"/>
  <c r="F16"/>
  <c r="G16" s="1"/>
  <c r="D21"/>
  <c r="C20"/>
  <c r="D20" s="1"/>
  <c r="C16"/>
  <c r="D16" s="1"/>
  <c r="N3" i="8"/>
  <c r="K3"/>
  <c r="H3"/>
  <c r="E3"/>
  <c r="A1"/>
  <c r="N3" i="7"/>
  <c r="N16" s="1"/>
  <c r="K3"/>
  <c r="K16" s="1"/>
  <c r="H3"/>
  <c r="H16" s="1"/>
  <c r="E3"/>
  <c r="E16" s="1"/>
  <c r="A1"/>
  <c r="A14" s="1"/>
  <c r="N3" i="4"/>
  <c r="K3"/>
  <c r="H3"/>
  <c r="E3"/>
  <c r="A1"/>
  <c r="N3" i="3"/>
  <c r="K3"/>
  <c r="H3"/>
  <c r="E3"/>
  <c r="A1"/>
  <c r="K7" i="1"/>
  <c r="K8"/>
  <c r="H8"/>
  <c r="E8"/>
  <c r="B8"/>
  <c r="H7"/>
  <c r="E7"/>
  <c r="B7"/>
  <c r="M21"/>
  <c r="M20"/>
  <c r="J20"/>
  <c r="K22"/>
  <c r="H22"/>
  <c r="E22"/>
  <c r="B22"/>
  <c r="K18"/>
  <c r="H18"/>
  <c r="E18"/>
  <c r="B18"/>
  <c r="K14"/>
  <c r="H14"/>
  <c r="E14"/>
  <c r="B14"/>
  <c r="B9"/>
  <c r="P34" i="3" l="1"/>
  <c r="G34"/>
  <c r="J34"/>
  <c r="J22" i="1"/>
  <c r="I22"/>
  <c r="G49" i="7"/>
  <c r="P49"/>
  <c r="J49"/>
  <c r="M22" i="1"/>
  <c r="F22"/>
  <c r="M8"/>
  <c r="I13"/>
  <c r="L12"/>
  <c r="F12"/>
  <c r="G12" s="1"/>
  <c r="G14" s="1"/>
  <c r="F9"/>
  <c r="G25" i="4"/>
  <c r="D7" i="1"/>
  <c r="C12"/>
  <c r="D12" s="1"/>
  <c r="L22"/>
  <c r="D22"/>
  <c r="G21"/>
  <c r="G22" s="1"/>
  <c r="E9"/>
  <c r="F18"/>
  <c r="L18"/>
  <c r="C18"/>
  <c r="J18"/>
  <c r="G8"/>
  <c r="H9"/>
  <c r="J7"/>
  <c r="K9"/>
  <c r="M16"/>
  <c r="M18" s="1"/>
  <c r="I18"/>
  <c r="C22"/>
  <c r="D17"/>
  <c r="D18" s="1"/>
  <c r="G18"/>
  <c r="B24"/>
  <c r="K24"/>
  <c r="H24"/>
  <c r="E24"/>
  <c r="I9" l="1"/>
  <c r="L13"/>
  <c r="M13" s="1"/>
  <c r="J13"/>
  <c r="J14" s="1"/>
  <c r="J24" s="1"/>
  <c r="I14"/>
  <c r="I24" s="1"/>
  <c r="J8"/>
  <c r="J9" s="1"/>
  <c r="G7"/>
  <c r="G9" s="1"/>
  <c r="M12"/>
  <c r="M7"/>
  <c r="M9" s="1"/>
  <c r="L9"/>
  <c r="F14"/>
  <c r="F24" s="1"/>
  <c r="G24"/>
  <c r="G38" i="4"/>
  <c r="M14" i="1" l="1"/>
  <c r="M24" s="1"/>
  <c r="L14"/>
  <c r="L24" s="1"/>
  <c r="C9"/>
  <c r="D8"/>
  <c r="D9" s="1"/>
  <c r="C13"/>
  <c r="D13" l="1"/>
  <c r="D14" s="1"/>
  <c r="D24" s="1"/>
  <c r="C14"/>
  <c r="C24" s="1"/>
</calcChain>
</file>

<file path=xl/sharedStrings.xml><?xml version="1.0" encoding="utf-8"?>
<sst xmlns="http://schemas.openxmlformats.org/spreadsheetml/2006/main" count="421" uniqueCount="180">
  <si>
    <t>Zusammenstellung 2016 - 2019</t>
  </si>
  <si>
    <t>bisher</t>
  </si>
  <si>
    <t>Änderung</t>
  </si>
  <si>
    <t>neu</t>
  </si>
  <si>
    <t>€</t>
  </si>
  <si>
    <t>Veränderung 2016</t>
  </si>
  <si>
    <t>Veränderung 2017</t>
  </si>
  <si>
    <t>Veränderung 2018</t>
  </si>
  <si>
    <t>Veränderung 2019</t>
  </si>
  <si>
    <t>Erträge 
gesamt</t>
  </si>
  <si>
    <t>Aufwendungen
gesamt</t>
  </si>
  <si>
    <t>Jahres-
ergebnis</t>
  </si>
  <si>
    <t>Einzahlungen lfd.
Verwaltungstätigkeit</t>
  </si>
  <si>
    <t>Auszahlungen lfd.
Verwaltungstätigkeit</t>
  </si>
  <si>
    <t>Saldo lfd.
Verwaltungstätigkeit</t>
  </si>
  <si>
    <t>Einzahlungen lfd.
Investitionstätigkeit</t>
  </si>
  <si>
    <t>Saldo lfd.
Investitionstätigkeit</t>
  </si>
  <si>
    <t>Auszahlungen lfd.
Investitionstätigkeit</t>
  </si>
  <si>
    <t>Einzahlungen lfd.
Finanzierungstätigkeit</t>
  </si>
  <si>
    <t>Auszahlungen lfd.
Finanzierungstätigkeit</t>
  </si>
  <si>
    <t>Saldo lfd. Finanzie-
rungstätigkeit</t>
  </si>
  <si>
    <t>Änderung 
liquider Mittel</t>
  </si>
  <si>
    <t>Gesamt-ergebnisplan:</t>
  </si>
  <si>
    <t>Gesamt-
finanzplan:</t>
  </si>
  <si>
    <t>Gesamtänderungsliste</t>
  </si>
  <si>
    <t>zum Haushaltsplanentwurf 2016</t>
  </si>
  <si>
    <t>Stand:</t>
  </si>
  <si>
    <t>Anmerkung</t>
  </si>
  <si>
    <t>Produkt</t>
  </si>
  <si>
    <t>Zeile</t>
  </si>
  <si>
    <t>Konto</t>
  </si>
  <si>
    <t>Bezeichnung</t>
  </si>
  <si>
    <t>Summe Erträge</t>
  </si>
  <si>
    <t>Summe Aufwendungen</t>
  </si>
  <si>
    <t>Summe Einzahlungen Investitionstätigkeit</t>
  </si>
  <si>
    <t>Summe Auszahlungen Investitionstätigkeit</t>
  </si>
  <si>
    <t>Summe Einzahlungen Finanzierungstätigkeit</t>
  </si>
  <si>
    <t>Städt. Unterkünfte</t>
  </si>
  <si>
    <t>Kostenerstattung</t>
  </si>
  <si>
    <t>Erstattung NUK</t>
  </si>
  <si>
    <t>Sach- und Dienstleistung</t>
  </si>
  <si>
    <t>Hilfen nach AsylbLG</t>
  </si>
  <si>
    <t>Transferaufwendungen</t>
  </si>
  <si>
    <t>Taschengelder etc. NUK</t>
  </si>
  <si>
    <t>Beteiligungen</t>
  </si>
  <si>
    <t>sonstige Erträge</t>
  </si>
  <si>
    <t>Konzessionsabgabe Strom</t>
  </si>
  <si>
    <t>diverse</t>
  </si>
  <si>
    <t>sonst. Aufwendungen</t>
  </si>
  <si>
    <t>Unfallversicherung</t>
  </si>
  <si>
    <t xml:space="preserve">Die Unfallkasse NRW hat die aktuellen Beiträge für die Unfallversicherung mitgeteilt </t>
  </si>
  <si>
    <t>030110</t>
  </si>
  <si>
    <t>050200</t>
  </si>
  <si>
    <t>100400</t>
  </si>
  <si>
    <t>GGS Bollenberg</t>
  </si>
  <si>
    <t>sonst. Dienstleistung</t>
  </si>
  <si>
    <t>Fortsetzung Sprachförderkurs für ausländische Kinder 1/2 Jahr vor Einschulung.</t>
  </si>
  <si>
    <t>Erw. Grdst. und Gebäude</t>
  </si>
  <si>
    <t>Erw. von Grundstücken</t>
  </si>
  <si>
    <t>Reduzierung entsprechend tatsächlichem Kaufpreis</t>
  </si>
  <si>
    <t>020110</t>
  </si>
  <si>
    <t>Allg. Ordnungsangelegenheiten</t>
  </si>
  <si>
    <t>Erw. bew. Anlagevermögen</t>
  </si>
  <si>
    <t>BGA &gt; 410 €</t>
  </si>
  <si>
    <t>020410</t>
  </si>
  <si>
    <t>Abwehrender Brandschutz</t>
  </si>
  <si>
    <t>Durch die Personalaufstockung sind auch zusätzliche Spinde und Schreibtische erforderlich.</t>
  </si>
  <si>
    <t>Personalaufwand</t>
  </si>
  <si>
    <t>Vergütung Zivi, Bufti</t>
  </si>
  <si>
    <t>040200</t>
  </si>
  <si>
    <t>Musikschule</t>
  </si>
  <si>
    <t>Zuschüsse an Vereine</t>
  </si>
  <si>
    <t>ohne Berücksichtigung der noch zu beschließenden Anträge/Änderungen</t>
  </si>
  <si>
    <t>150400</t>
  </si>
  <si>
    <t>Landeserstattung NUK</t>
  </si>
  <si>
    <t>Landeszuweisung</t>
  </si>
  <si>
    <t>060110</t>
  </si>
  <si>
    <t>Förderung von Kindern in Kita</t>
  </si>
  <si>
    <t>Zuwendungen</t>
  </si>
  <si>
    <t>060120</t>
  </si>
  <si>
    <t>Kita Alleestr.</t>
  </si>
  <si>
    <t>060125</t>
  </si>
  <si>
    <t>Kita Bollenberg</t>
  </si>
  <si>
    <t>Zuweisungen und Zuschüsse</t>
  </si>
  <si>
    <t>öff.-rechtl. Leistungsentgelte</t>
  </si>
  <si>
    <t xml:space="preserve">Nutzungsgebühren </t>
  </si>
  <si>
    <t>Sprachkurse für umF im Rahmen der Schupflicht werden vom LVR zu 100% erstattet</t>
  </si>
  <si>
    <t>010930</t>
  </si>
  <si>
    <t>Steuern und Abgaben</t>
  </si>
  <si>
    <t>Die Rechnung für den Druck der Jahresbescheide liegt vor. Der Druck wurde erstmals fremd vergeben.</t>
  </si>
  <si>
    <t>Betriebsaufw. NUK Amt 51</t>
  </si>
  <si>
    <t>Betriebsaufw. NUK Amt 65</t>
  </si>
  <si>
    <t xml:space="preserve">Unterkunftskosten </t>
  </si>
  <si>
    <t>20.1.A</t>
  </si>
  <si>
    <t>Veränderung Erträge</t>
  </si>
  <si>
    <t>Veränderung Aufwendungen</t>
  </si>
  <si>
    <t>Veränderung Investitionstätigkeit</t>
  </si>
  <si>
    <t>Die NUK wurde am 3.2.2016 aufgegeben, entsprechend reduziert sich die Erstattung des Landes für das an die Bewohner ausgezahlte Taschengeld.</t>
  </si>
  <si>
    <t>Die Abschlagszahlungen aus der Konzessionsabgabe wurden vom RWE um mtl. 2.000 € reduziert.</t>
  </si>
  <si>
    <t>inv. Landeszuweisung</t>
  </si>
  <si>
    <t>Das Land gewährt einen Investitionskostenzuschuss für die Einrichtung Hochdahler Str.</t>
  </si>
  <si>
    <t>Zuwendungen für Investitionen</t>
  </si>
  <si>
    <t>aktivierbare Zuwendungen</t>
  </si>
  <si>
    <t>Investitionszuweisung</t>
  </si>
  <si>
    <t>Weiterleitung des vom Land gewährten Investitionskostenzuschusses für die Einrichtung Hochdahler Str.</t>
  </si>
  <si>
    <t>Anschaffung von drei Funkgeräten für die neu geschaffenen Ordnungspartnerschaften (Einsatz Karneval)</t>
  </si>
  <si>
    <t>Erstattung Gemeinden, Gem.-verbände</t>
  </si>
  <si>
    <t xml:space="preserve">Die neue Sicherheitslage und Belegungs-größe, insbesondere der Standorte Düsselberger Str. und Kaiser Str. erfordern den Einsatz von Sicherheitskräften ab dem 1.3.2016 bzw. eine unmittelbare Nacht-bestreifung des Standortes Bachstr. </t>
  </si>
  <si>
    <t>Die NUK wurde am 3.2.2016 aufgegeben, entsprechend reduzieren sich die Aufwendungen für den Betrieb der NUK</t>
  </si>
  <si>
    <t>Die NUK wurde am 3.2.2016 aufgegeben, entsprechend reduziert sich das an die Bewohner ausgezahlte Taschengeld</t>
  </si>
  <si>
    <t>Zuschüsse an den Musikschul e.V. werden entsprechend dem Ratsbeschluss zum Haushalt 2015 fortgeschrieben.</t>
  </si>
  <si>
    <t>Schaffung von zwei Einsatzstellen im Bundesfreiwilligendienst zur Unterstützung im Bereich Flüchtlinge. Werden vom Bund bezuschusst</t>
  </si>
  <si>
    <t>Bundeserstattung</t>
  </si>
  <si>
    <t>Bundeserstattung für  2 Mitarbeiter im Bundesfreiwilligendienst</t>
  </si>
  <si>
    <t>Veränderungen aus der Kindertagesstättenbedarfsplanung 2016/17 lt. Vorlage 51/105/2016
Beratung JHA am 18.2.2016</t>
  </si>
  <si>
    <t>Die Nutzungsgebühren für die Unterkünfte mussten neu kalkuliert werden.Vorlage 51/101/2015/1. Beratung im SIA am 17.2.2016</t>
  </si>
  <si>
    <t>Die NUK wurde am 3.2.2016 aufgegeben, entsprechend reduziert sich die Erstattung des Landes für den Betrieb der NUK</t>
  </si>
  <si>
    <t>Hochbaumaßnahmen</t>
  </si>
  <si>
    <t>Aufgrund von zusätzlichen Unterbringungskapazitäten und weiteren Brandschutzvorgaben erhöhen sich die Kosten (Düsselberger Str.)</t>
  </si>
  <si>
    <t>sonstige Aufwendungen</t>
  </si>
  <si>
    <t>Unterhaltung Mietobjekte</t>
  </si>
  <si>
    <t>Aufgrund von weiteren Brandschutzvorgaben erhöhen sich die Kosten, Haus Rheinland</t>
  </si>
  <si>
    <t>Baumaßnahmen</t>
  </si>
  <si>
    <t>sonstige Finanzwirtschaft</t>
  </si>
  <si>
    <t>Kredite</t>
  </si>
  <si>
    <t>33 (GFP)</t>
  </si>
  <si>
    <t>Aufnahme von Darlehen</t>
  </si>
  <si>
    <t>Zusätzliche Darlehensaufnahme für Mehrkosten Umbau Düsselberger Str. (Zinsfreie Sonderfaszilität)</t>
  </si>
  <si>
    <t>Veränderung Finanzierungstätigkeit</t>
  </si>
  <si>
    <t>Kostenerstattung Land</t>
  </si>
  <si>
    <t>060210</t>
  </si>
  <si>
    <t>Kinder- und Jugendarbeit a.E.</t>
  </si>
  <si>
    <t>Honorare</t>
  </si>
  <si>
    <t>Sach- und Dienstleistungen</t>
  </si>
  <si>
    <t>030140</t>
  </si>
  <si>
    <t>GGS Unterhaan</t>
  </si>
  <si>
    <t>Personalaufwendungen</t>
  </si>
  <si>
    <t>Zuschüsse für lfd. Zwecke</t>
  </si>
  <si>
    <t>011300</t>
  </si>
  <si>
    <t>Gebäudemanagement</t>
  </si>
  <si>
    <r>
      <t xml:space="preserve">Die Verwaltung beabsichtigt das Gebäudemanagement vor dem Hintergrund der anstehenden Aufgaben und der in der Vergangenheit bereits erfolgten Aufgabenzuwächse mit zwei zusätzlichen Stellen auszustatten.
Die räumliche Situation erfordert zudem die Bereitstellung zusätzlichen Büroraumes. </t>
    </r>
    <r>
      <rPr>
        <b/>
        <i/>
        <u/>
        <sz val="9"/>
        <color theme="1"/>
        <rFont val="Arial"/>
        <family val="2"/>
      </rPr>
      <t>Vorlage 65/017/2016</t>
    </r>
  </si>
  <si>
    <t>Mieten</t>
  </si>
  <si>
    <t>010200</t>
  </si>
  <si>
    <t>Endabrechnung der Website für Flüchtlinge liegt vor.</t>
  </si>
  <si>
    <t>Verwaltungsführung</t>
  </si>
  <si>
    <t xml:space="preserve">(siehe auch Antrag GAL)  einstimmiger Beschluss JHA 18.2.2016
Aufwendungen für Honorarkräfte wurden bis 2015 als Personalkosten eingeplant. Nach Rücksprache mit dem RPA sind sie aber als sonstige Dienst- und Sachleistung anzusetzen. Bei der Umsetzung dieser Anweisung wurden zwar die Personalaufwendungen gekürzt, aber kein entsprechender Ansatz bei den Sach- und Dienstleistungen erfasst. </t>
  </si>
  <si>
    <t>Erlass MIK vom 11.2.2016
nach der Meldung der Städte differiert die Zahl der Flüchtlinge zum 1.1.2016 um rd. 10% von den bisherigen Prognosewerten. Das MIK akzeptiert daher auch eine um 10% gesteigerte Pauschalerstattung nach FlüAG anzunehmen, wenn auf der Aufwandsseite eine entsprechend hohe Zahl von Flüchtlinge berücksichtigt wird.</t>
  </si>
  <si>
    <t>011000</t>
  </si>
  <si>
    <t>Technikunterstützte Informationsverarbeitung</t>
  </si>
  <si>
    <t>Für den Einstieg in die "eVergabe", ist der Submissionsraum in der Bauverwaltung mit einem Laptop auszurüsten.</t>
  </si>
  <si>
    <t>Restzahlung Baumaßnahme KiTa Breidenhofer Str. nach Endabrechnung</t>
  </si>
  <si>
    <t>080300</t>
  </si>
  <si>
    <t>Hallenbad</t>
  </si>
  <si>
    <r>
      <t xml:space="preserve">Die Verwaltung schlägt vor, für die Begutachtung der steuerlichen Optimierung der Beteiligung einen externen Gutachter zu beauftragen.
</t>
    </r>
    <r>
      <rPr>
        <b/>
        <i/>
        <u/>
        <sz val="9"/>
        <color theme="1"/>
        <rFont val="Arial"/>
        <family val="2"/>
      </rPr>
      <t>Vorlage BM 005/2016
Nach Beratung und einstimmigem Beschluss im HFA am 23.2.2016 in Änderungsliste aufgenommen</t>
    </r>
  </si>
  <si>
    <t>Sachverständigenkosten</t>
  </si>
  <si>
    <t>011400</t>
  </si>
  <si>
    <t>Baubetriebshof</t>
  </si>
  <si>
    <t>Anschaffung von Winterdienstgeräten / Fahrzeugkomponenten Betriebshof (4 Einachsschlepper für Schneeräumung Schulen 18.000 €, Telematic - Winterdienstnavigationssystem35.000 €, Bremsprüfstand 6.000 € und Auffahrrampe 6.000 €)</t>
  </si>
  <si>
    <t>120110</t>
  </si>
  <si>
    <t>Bau- und Verwaltung von Verkehrsflächen und -anlagen</t>
  </si>
  <si>
    <t>Vorlage 66/028/2016, einstimmiger Beschluss SUVA 16.2.2016
Straßenausbau Dieker Str.</t>
  </si>
  <si>
    <t>Tiefbaumaßnahmen</t>
  </si>
  <si>
    <t>Vorlage 61/096/2016, einstimmiger Beschluss SUVA 16.2.2016
Antrag der WLH Fraktion
Aufstellung 5 Fahrradbügel</t>
  </si>
  <si>
    <t>(siehe auch Antrag SPD) einstimmiger Beschluss JHA 18.02.2016 mit Sperrvermerk
Prüfung von KiTa Erweiterungsmöglichkeiten</t>
  </si>
  <si>
    <t>050110</t>
  </si>
  <si>
    <t>Förderung der allg. Wohlfahrtspflege</t>
  </si>
  <si>
    <t>Einstimmiger Beschluss SIA 17.2.2016
Der SKFM beantragt den Zuschuss an die Kleiderkammer um 6.500 € jährlich anzuheben, da zusätzliche Räumlichkeiten neu angemietet werden mussten.</t>
  </si>
  <si>
    <t>Elternbeiträge</t>
  </si>
  <si>
    <t>Lt. Ratsbeschluss soll die Trägerschaft für die OGS Unterhaan ausgeschreiben werden. Damit entfällt eine städtische Trägerschaft ab dem 1.8.2016. Entsprechend sind dann Zuschüsse an den neuen Träger zu zahlen. Da das Ausschreibungsergebnis nicht bekannt ist, erfolgt zunächst nur eine Veranschlagung in Höhe der an den bisherigen Träger geleisteten Zuwendungen. Zusätzlich ist in 2016 die externe Ausschreibungsbegleitung erforderlich. 
Die im Stellenplan ausgewiesenen Stellen sind entsprechend zu streichen.</t>
  </si>
  <si>
    <t>Aktualisierte Anlage 1 zur Vorlage 20/022/2016</t>
  </si>
  <si>
    <t>der Verwaltung</t>
  </si>
  <si>
    <t>Stand: 25.2.2016</t>
  </si>
  <si>
    <t>Anteilige Kosten für die Konzepterstellung (Auftrag Kreis ME) für die Rattenbekämpfung</t>
  </si>
  <si>
    <t>Erstattung Gem. GV</t>
  </si>
  <si>
    <r>
      <t>Die Fortsetzung des Deutschkurses für Flüchtlinge wird nach Mitteilung der VHS bis Ende des Jahres rd. 15.100 € kosten
zusätzlich: Übersetzung "Welcome-Guide" ins Arabische (800 €),
Sprachkurse für umF im Rahmen der Schulpflicht (100% durch LVR finan</t>
    </r>
    <r>
      <rPr>
        <i/>
        <sz val="9"/>
        <rFont val="Arial"/>
        <family val="2"/>
      </rPr>
      <t>ziert 6.800 €)</t>
    </r>
  </si>
  <si>
    <t>120120</t>
  </si>
  <si>
    <t>Instandhaltung von Verkehrsflächen und -anlagen</t>
  </si>
  <si>
    <t>Strom Lichtsignalanlagen</t>
  </si>
  <si>
    <t>Anhebung der Abschlagszahlungen für die Lichtsignalanlagen.</t>
  </si>
  <si>
    <r>
      <t xml:space="preserve">Finanzielle Auswirkungen der Neufassung Kita/OGS-Satzung hängen von der beschlossenen Variante ab
</t>
    </r>
    <r>
      <rPr>
        <b/>
        <i/>
        <u/>
        <sz val="9"/>
        <color theme="1"/>
        <rFont val="Arial"/>
        <family val="2"/>
      </rPr>
      <t>Vorlage 51/104/2016 siehe TOP 1 HFA 1.3.2016</t>
    </r>
  </si>
</sst>
</file>

<file path=xl/styles.xml><?xml version="1.0" encoding="utf-8"?>
<styleSheet xmlns="http://schemas.openxmlformats.org/spreadsheetml/2006/main">
  <numFmts count="1">
    <numFmt numFmtId="164" formatCode="#,##0_ ;[Red]\-#,##0\ "/>
  </numFmts>
  <fonts count="16">
    <font>
      <sz val="11"/>
      <color theme="1"/>
      <name val="Calibri"/>
      <family val="2"/>
      <scheme val="minor"/>
    </font>
    <font>
      <b/>
      <sz val="11"/>
      <color theme="1"/>
      <name val="Arial"/>
      <family val="2"/>
    </font>
    <font>
      <sz val="11"/>
      <color theme="1"/>
      <name val="Arial"/>
      <family val="2"/>
    </font>
    <font>
      <b/>
      <sz val="13"/>
      <color theme="1"/>
      <name val="Arial"/>
      <family val="2"/>
    </font>
    <font>
      <b/>
      <sz val="12"/>
      <color theme="1"/>
      <name val="Arial"/>
      <family val="2"/>
    </font>
    <font>
      <sz val="10"/>
      <color theme="1"/>
      <name val="Arial"/>
      <family val="2"/>
    </font>
    <font>
      <b/>
      <sz val="10"/>
      <color theme="1"/>
      <name val="Arial"/>
      <family val="2"/>
    </font>
    <font>
      <b/>
      <sz val="25"/>
      <color theme="1"/>
      <name val="Arial"/>
      <family val="2"/>
    </font>
    <font>
      <b/>
      <sz val="30"/>
      <color theme="1"/>
      <name val="Arial"/>
      <family val="2"/>
    </font>
    <font>
      <i/>
      <sz val="9"/>
      <color theme="1"/>
      <name val="Arial"/>
      <family val="2"/>
    </font>
    <font>
      <i/>
      <sz val="10"/>
      <color theme="1"/>
      <name val="Arial"/>
      <family val="2"/>
    </font>
    <font>
      <sz val="10"/>
      <name val="Arial"/>
      <family val="2"/>
    </font>
    <font>
      <i/>
      <sz val="10"/>
      <name val="Arial"/>
      <family val="2"/>
    </font>
    <font>
      <b/>
      <i/>
      <sz val="9"/>
      <color theme="1"/>
      <name val="Arial"/>
      <family val="2"/>
    </font>
    <font>
      <b/>
      <i/>
      <u/>
      <sz val="9"/>
      <color theme="1"/>
      <name val="Arial"/>
      <family val="2"/>
    </font>
    <font>
      <i/>
      <sz val="9"/>
      <name val="Arial"/>
      <family val="2"/>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94">
    <xf numFmtId="0" fontId="0" fillId="0" borderId="0" xfId="0"/>
    <xf numFmtId="0" fontId="1" fillId="0" borderId="0" xfId="0" applyFont="1"/>
    <xf numFmtId="0" fontId="2" fillId="0" borderId="0" xfId="0" applyFont="1"/>
    <xf numFmtId="0" fontId="2" fillId="0" borderId="0" xfId="0" applyFont="1" applyAlignment="1">
      <alignment wrapText="1"/>
    </xf>
    <xf numFmtId="0" fontId="3" fillId="0" borderId="0" xfId="0" applyFont="1"/>
    <xf numFmtId="0" fontId="2" fillId="0" borderId="5" xfId="0" applyFont="1" applyBorder="1" applyAlignment="1">
      <alignment horizontal="center"/>
    </xf>
    <xf numFmtId="0" fontId="2" fillId="0" borderId="0"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4" fillId="0" borderId="0" xfId="0" applyFont="1" applyAlignment="1">
      <alignment wrapText="1"/>
    </xf>
    <xf numFmtId="0" fontId="2" fillId="0" borderId="1" xfId="0" applyFont="1" applyBorder="1" applyAlignment="1">
      <alignment wrapText="1"/>
    </xf>
    <xf numFmtId="0" fontId="2" fillId="0" borderId="1" xfId="0" applyFont="1" applyBorder="1"/>
    <xf numFmtId="0" fontId="1" fillId="2" borderId="1" xfId="0" applyFont="1" applyFill="1" applyBorder="1" applyAlignment="1">
      <alignment wrapText="1"/>
    </xf>
    <xf numFmtId="0" fontId="1" fillId="3" borderId="1" xfId="0" applyFont="1" applyFill="1" applyBorder="1" applyAlignment="1">
      <alignment wrapText="1"/>
    </xf>
    <xf numFmtId="164" fontId="5" fillId="0" borderId="1" xfId="0" applyNumberFormat="1" applyFont="1" applyBorder="1"/>
    <xf numFmtId="164" fontId="6" fillId="2" borderId="1" xfId="0" applyNumberFormat="1" applyFont="1" applyFill="1" applyBorder="1"/>
    <xf numFmtId="0" fontId="5" fillId="0" borderId="1" xfId="0" applyFont="1" applyBorder="1"/>
    <xf numFmtId="164" fontId="6" fillId="3" borderId="1" xfId="0" applyNumberFormat="1" applyFont="1" applyFill="1" applyBorder="1"/>
    <xf numFmtId="0" fontId="5" fillId="0" borderId="0" xfId="0" applyFont="1"/>
    <xf numFmtId="0" fontId="7" fillId="0" borderId="0" xfId="0" applyFont="1"/>
    <xf numFmtId="0" fontId="2" fillId="0" borderId="12" xfId="0" applyFont="1" applyBorder="1" applyAlignment="1">
      <alignment horizontal="center"/>
    </xf>
    <xf numFmtId="0" fontId="1" fillId="0" borderId="10" xfId="0" applyFont="1" applyBorder="1"/>
    <xf numFmtId="0" fontId="2" fillId="0" borderId="0" xfId="0" applyFont="1" applyBorder="1"/>
    <xf numFmtId="0" fontId="5" fillId="0" borderId="0" xfId="0" applyFont="1" applyBorder="1"/>
    <xf numFmtId="0" fontId="9" fillId="0" borderId="1" xfId="0" applyFont="1" applyBorder="1"/>
    <xf numFmtId="164" fontId="9" fillId="0" borderId="1" xfId="0" applyNumberFormat="1" applyFont="1" applyBorder="1"/>
    <xf numFmtId="0" fontId="9" fillId="0" borderId="0" xfId="0" applyFont="1" applyBorder="1"/>
    <xf numFmtId="0" fontId="5" fillId="2" borderId="1" xfId="0" applyFont="1" applyFill="1" applyBorder="1"/>
    <xf numFmtId="164" fontId="5" fillId="2" borderId="1" xfId="0" applyNumberFormat="1" applyFont="1" applyFill="1" applyBorder="1"/>
    <xf numFmtId="0" fontId="5" fillId="2" borderId="1" xfId="0" quotePrefix="1" applyFont="1" applyFill="1" applyBorder="1"/>
    <xf numFmtId="0" fontId="5" fillId="0" borderId="1" xfId="0" quotePrefix="1" applyFont="1" applyFill="1" applyBorder="1"/>
    <xf numFmtId="0" fontId="5" fillId="0" borderId="1" xfId="0" applyFont="1" applyFill="1" applyBorder="1"/>
    <xf numFmtId="164" fontId="5" fillId="0" borderId="1" xfId="0" applyNumberFormat="1" applyFont="1" applyFill="1" applyBorder="1"/>
    <xf numFmtId="0" fontId="5" fillId="0" borderId="0" xfId="0" applyFont="1" applyFill="1" applyBorder="1"/>
    <xf numFmtId="0" fontId="9" fillId="0" borderId="1" xfId="0" applyFont="1" applyFill="1" applyBorder="1"/>
    <xf numFmtId="164" fontId="9" fillId="0" borderId="1" xfId="0" applyNumberFormat="1" applyFont="1" applyFill="1" applyBorder="1"/>
    <xf numFmtId="0" fontId="9" fillId="0" borderId="0" xfId="0" applyFont="1" applyFill="1" applyBorder="1"/>
    <xf numFmtId="0" fontId="10" fillId="0" borderId="1" xfId="0" applyFont="1" applyFill="1" applyBorder="1"/>
    <xf numFmtId="164" fontId="10" fillId="0" borderId="1" xfId="0" applyNumberFormat="1" applyFont="1" applyFill="1" applyBorder="1"/>
    <xf numFmtId="0" fontId="10" fillId="0" borderId="1" xfId="0" applyFont="1" applyBorder="1"/>
    <xf numFmtId="0" fontId="9" fillId="0" borderId="1" xfId="0" applyFont="1" applyBorder="1" applyAlignment="1">
      <alignment horizontal="left" wrapText="1"/>
    </xf>
    <xf numFmtId="0" fontId="9" fillId="0" borderId="1" xfId="0" applyFont="1" applyBorder="1" applyAlignment="1">
      <alignment wrapText="1"/>
    </xf>
    <xf numFmtId="164" fontId="6" fillId="2" borderId="10" xfId="0" applyNumberFormat="1" applyFont="1" applyFill="1" applyBorder="1"/>
    <xf numFmtId="164" fontId="1" fillId="0" borderId="10" xfId="0" applyNumberFormat="1" applyFont="1" applyBorder="1"/>
    <xf numFmtId="0" fontId="2" fillId="2" borderId="1" xfId="0" applyFont="1" applyFill="1" applyBorder="1"/>
    <xf numFmtId="164" fontId="11" fillId="0" borderId="1" xfId="0" applyNumberFormat="1" applyFont="1" applyFill="1" applyBorder="1"/>
    <xf numFmtId="164" fontId="12" fillId="0" borderId="1" xfId="0" applyNumberFormat="1" applyFont="1" applyFill="1" applyBorder="1"/>
    <xf numFmtId="164" fontId="9" fillId="0" borderId="10" xfId="0" applyNumberFormat="1" applyFont="1" applyBorder="1"/>
    <xf numFmtId="0" fontId="6" fillId="0" borderId="10" xfId="0" applyFont="1" applyBorder="1"/>
    <xf numFmtId="3" fontId="5" fillId="0" borderId="1" xfId="0" applyNumberFormat="1" applyFont="1" applyBorder="1"/>
    <xf numFmtId="3" fontId="9" fillId="0" borderId="1" xfId="0" applyNumberFormat="1" applyFont="1" applyBorder="1"/>
    <xf numFmtId="3" fontId="6" fillId="0" borderId="10" xfId="0" applyNumberFormat="1" applyFont="1" applyBorder="1"/>
    <xf numFmtId="164" fontId="13" fillId="0" borderId="1" xfId="0" applyNumberFormat="1" applyFont="1" applyFill="1" applyBorder="1"/>
    <xf numFmtId="164" fontId="10" fillId="0" borderId="1" xfId="0" applyNumberFormat="1" applyFont="1" applyBorder="1"/>
    <xf numFmtId="0" fontId="2" fillId="0" borderId="0" xfId="0" applyFont="1" applyFill="1"/>
    <xf numFmtId="14" fontId="1" fillId="2" borderId="0" xfId="0" applyNumberFormat="1" applyFont="1" applyFill="1"/>
    <xf numFmtId="0" fontId="5" fillId="3" borderId="1" xfId="0" quotePrefix="1" applyFont="1" applyFill="1" applyBorder="1"/>
    <xf numFmtId="0" fontId="5" fillId="3" borderId="1" xfId="0" applyFont="1" applyFill="1" applyBorder="1"/>
    <xf numFmtId="164" fontId="5" fillId="3" borderId="1" xfId="0" applyNumberFormat="1" applyFont="1" applyFill="1" applyBorder="1"/>
    <xf numFmtId="0" fontId="9" fillId="3" borderId="1" xfId="0" applyFont="1" applyFill="1" applyBorder="1"/>
    <xf numFmtId="164" fontId="9" fillId="3" borderId="1" xfId="0" applyNumberFormat="1" applyFont="1" applyFill="1" applyBorder="1"/>
    <xf numFmtId="0" fontId="8" fillId="0" borderId="0" xfId="0" applyFont="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9" fillId="0" borderId="11" xfId="0" applyFont="1" applyBorder="1" applyAlignment="1">
      <alignment horizontal="left" wrapText="1"/>
    </xf>
    <xf numFmtId="0" fontId="9" fillId="0" borderId="12" xfId="0" applyFont="1" applyBorder="1" applyAlignment="1">
      <alignment horizontal="left" wrapText="1"/>
    </xf>
    <xf numFmtId="0" fontId="9" fillId="0" borderId="10" xfId="0" applyFont="1" applyBorder="1" applyAlignment="1">
      <alignment horizontal="left" wrapText="1"/>
    </xf>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0" xfId="0" applyFont="1" applyFill="1" applyBorder="1" applyAlignment="1">
      <alignment horizontal="center"/>
    </xf>
    <xf numFmtId="0" fontId="6" fillId="2" borderId="7" xfId="0" applyFont="1" applyFill="1" applyBorder="1" applyAlignment="1">
      <alignment horizontal="right"/>
    </xf>
    <xf numFmtId="0" fontId="6" fillId="2" borderId="8" xfId="0" applyFont="1" applyFill="1" applyBorder="1" applyAlignment="1">
      <alignment horizontal="right"/>
    </xf>
    <xf numFmtId="0" fontId="6" fillId="2" borderId="9" xfId="0" applyFont="1" applyFill="1" applyBorder="1" applyAlignment="1">
      <alignment horizontal="right"/>
    </xf>
    <xf numFmtId="0" fontId="2" fillId="0" borderId="11" xfId="0" applyFont="1" applyBorder="1" applyAlignment="1">
      <alignment horizontal="center"/>
    </xf>
    <xf numFmtId="0" fontId="2" fillId="0" borderId="12" xfId="0" applyFont="1" applyBorder="1" applyAlignment="1">
      <alignment horizontal="center"/>
    </xf>
    <xf numFmtId="0" fontId="2" fillId="0" borderId="10" xfId="0" applyFont="1" applyBorder="1" applyAlignment="1">
      <alignment horizontal="center"/>
    </xf>
    <xf numFmtId="0" fontId="9" fillId="3" borderId="11" xfId="0" applyFont="1" applyFill="1" applyBorder="1" applyAlignment="1">
      <alignment horizontal="left" wrapText="1"/>
    </xf>
    <xf numFmtId="0" fontId="9" fillId="3" borderId="12" xfId="0" applyFont="1" applyFill="1" applyBorder="1" applyAlignment="1">
      <alignment horizontal="left" wrapText="1"/>
    </xf>
    <xf numFmtId="0" fontId="9" fillId="3" borderId="10" xfId="0" applyFont="1" applyFill="1" applyBorder="1" applyAlignment="1">
      <alignment horizontal="left" wrapText="1"/>
    </xf>
    <xf numFmtId="0" fontId="9" fillId="0" borderId="11" xfId="0" applyFont="1" applyFill="1" applyBorder="1" applyAlignment="1">
      <alignment horizontal="left" wrapText="1"/>
    </xf>
    <xf numFmtId="0" fontId="9" fillId="0" borderId="12" xfId="0" applyFont="1" applyFill="1" applyBorder="1" applyAlignment="1">
      <alignment horizontal="left" wrapText="1"/>
    </xf>
    <xf numFmtId="0" fontId="9" fillId="0" borderId="10" xfId="0" applyFont="1" applyFill="1" applyBorder="1" applyAlignment="1">
      <alignment horizontal="left" wrapText="1"/>
    </xf>
    <xf numFmtId="0" fontId="1" fillId="0" borderId="7" xfId="0" applyFont="1" applyBorder="1" applyAlignment="1">
      <alignment horizontal="right"/>
    </xf>
    <xf numFmtId="0" fontId="1" fillId="0" borderId="8" xfId="0" applyFont="1" applyBorder="1" applyAlignment="1">
      <alignment horizontal="right"/>
    </xf>
    <xf numFmtId="0" fontId="1" fillId="0" borderId="9" xfId="0" applyFont="1" applyBorder="1" applyAlignment="1">
      <alignment horizontal="right"/>
    </xf>
    <xf numFmtId="0" fontId="5" fillId="0" borderId="11" xfId="0" applyFont="1" applyBorder="1" applyAlignment="1">
      <alignment horizontal="left" wrapText="1"/>
    </xf>
    <xf numFmtId="0" fontId="5" fillId="0" borderId="12" xfId="0" applyFont="1" applyBorder="1" applyAlignment="1">
      <alignment horizontal="left" wrapText="1"/>
    </xf>
    <xf numFmtId="0" fontId="5" fillId="0" borderId="10" xfId="0" applyFont="1" applyBorder="1" applyAlignment="1">
      <alignment horizontal="left" wrapText="1"/>
    </xf>
    <xf numFmtId="0" fontId="6" fillId="0" borderId="7" xfId="0" applyFont="1" applyBorder="1" applyAlignment="1">
      <alignment horizontal="right"/>
    </xf>
    <xf numFmtId="0" fontId="6" fillId="0" borderId="8" xfId="0" applyFont="1" applyBorder="1" applyAlignment="1">
      <alignment horizontal="right"/>
    </xf>
    <xf numFmtId="0" fontId="6" fillId="0" borderId="9" xfId="0" applyFont="1" applyBorder="1" applyAlignment="1">
      <alignment horizontal="right"/>
    </xf>
  </cellXfs>
  <cellStyles count="1">
    <cellStyle name="Standard"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Tabelle1"/>
  <dimension ref="A1:K17"/>
  <sheetViews>
    <sheetView workbookViewId="0">
      <selection activeCell="E17" sqref="E17"/>
    </sheetView>
  </sheetViews>
  <sheetFormatPr baseColWidth="10" defaultRowHeight="14.25"/>
  <cols>
    <col min="1" max="16384" width="11.42578125" style="2"/>
  </cols>
  <sheetData>
    <row r="1" spans="1:11">
      <c r="A1" s="2" t="s">
        <v>93</v>
      </c>
    </row>
    <row r="3" spans="1:11">
      <c r="H3" s="56" t="s">
        <v>169</v>
      </c>
      <c r="J3" s="56"/>
      <c r="K3" s="56"/>
    </row>
    <row r="11" spans="1:11" ht="37.5">
      <c r="A11" s="63" t="s">
        <v>24</v>
      </c>
      <c r="B11" s="63"/>
      <c r="C11" s="63"/>
      <c r="D11" s="63"/>
      <c r="E11" s="63"/>
      <c r="F11" s="63"/>
      <c r="G11" s="63"/>
      <c r="H11" s="63"/>
      <c r="I11" s="63"/>
      <c r="J11" s="63"/>
      <c r="K11" s="63"/>
    </row>
    <row r="12" spans="1:11" ht="30.75" customHeight="1">
      <c r="A12" s="63" t="s">
        <v>170</v>
      </c>
      <c r="B12" s="63"/>
      <c r="C12" s="63"/>
      <c r="D12" s="63"/>
      <c r="E12" s="63"/>
      <c r="F12" s="63"/>
      <c r="G12" s="63"/>
      <c r="H12" s="63"/>
      <c r="I12" s="63"/>
      <c r="J12" s="63"/>
      <c r="K12" s="63"/>
    </row>
    <row r="13" spans="1:11" ht="30.75">
      <c r="D13" s="21"/>
      <c r="E13" s="21"/>
      <c r="F13" s="21"/>
    </row>
    <row r="14" spans="1:11" ht="37.5">
      <c r="A14" s="63" t="s">
        <v>25</v>
      </c>
      <c r="B14" s="63"/>
      <c r="C14" s="63"/>
      <c r="D14" s="63"/>
      <c r="E14" s="63"/>
      <c r="F14" s="63"/>
      <c r="G14" s="63"/>
      <c r="H14" s="63"/>
      <c r="I14" s="63"/>
      <c r="J14" s="63"/>
      <c r="K14" s="63"/>
    </row>
    <row r="16" spans="1:11" ht="15">
      <c r="D16" s="1" t="s">
        <v>26</v>
      </c>
      <c r="E16" s="57">
        <v>42430</v>
      </c>
    </row>
    <row r="17" spans="4:4">
      <c r="D17" s="2" t="s">
        <v>72</v>
      </c>
    </row>
  </sheetData>
  <mergeCells count="3">
    <mergeCell ref="A12:K12"/>
    <mergeCell ref="A11:K11"/>
    <mergeCell ref="A14:K14"/>
  </mergeCells>
  <printOptions horizontalCentered="1"/>
  <pageMargins left="0.70866141732283472" right="0.70866141732283472" top="0.78740157480314965" bottom="0.78740157480314965"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sheetPr codeName="Tabelle2">
    <pageSetUpPr fitToPage="1"/>
  </sheetPr>
  <dimension ref="A1:M24"/>
  <sheetViews>
    <sheetView workbookViewId="0">
      <selection activeCell="A10" sqref="A10:XFD10"/>
    </sheetView>
  </sheetViews>
  <sheetFormatPr baseColWidth="10" defaultRowHeight="14.25"/>
  <cols>
    <col min="1" max="1" width="23.42578125" style="2" customWidth="1"/>
    <col min="2" max="2" width="11.85546875" style="2" bestFit="1" customWidth="1"/>
    <col min="3" max="10" width="11.42578125" style="2"/>
    <col min="11" max="11" width="11.7109375" style="2" bestFit="1" customWidth="1"/>
    <col min="12" max="16384" width="11.42578125" style="2"/>
  </cols>
  <sheetData>
    <row r="1" spans="1:13" ht="16.5">
      <c r="A1" s="4" t="s">
        <v>0</v>
      </c>
      <c r="E1" s="1" t="s">
        <v>171</v>
      </c>
    </row>
    <row r="3" spans="1:13" ht="15">
      <c r="B3" s="64" t="s">
        <v>5</v>
      </c>
      <c r="C3" s="65"/>
      <c r="D3" s="66"/>
      <c r="E3" s="64" t="s">
        <v>6</v>
      </c>
      <c r="F3" s="65"/>
      <c r="G3" s="66"/>
      <c r="H3" s="64" t="s">
        <v>7</v>
      </c>
      <c r="I3" s="65"/>
      <c r="J3" s="66"/>
      <c r="K3" s="64" t="s">
        <v>8</v>
      </c>
      <c r="L3" s="65"/>
      <c r="M3" s="66"/>
    </row>
    <row r="4" spans="1:13">
      <c r="B4" s="5" t="s">
        <v>1</v>
      </c>
      <c r="C4" s="6" t="s">
        <v>2</v>
      </c>
      <c r="D4" s="7" t="s">
        <v>3</v>
      </c>
      <c r="E4" s="5" t="s">
        <v>1</v>
      </c>
      <c r="F4" s="6" t="s">
        <v>2</v>
      </c>
      <c r="G4" s="7" t="s">
        <v>3</v>
      </c>
      <c r="H4" s="5" t="s">
        <v>1</v>
      </c>
      <c r="I4" s="6" t="s">
        <v>2</v>
      </c>
      <c r="J4" s="7" t="s">
        <v>3</v>
      </c>
      <c r="K4" s="5" t="s">
        <v>1</v>
      </c>
      <c r="L4" s="6" t="s">
        <v>2</v>
      </c>
      <c r="M4" s="7" t="s">
        <v>3</v>
      </c>
    </row>
    <row r="5" spans="1:13">
      <c r="B5" s="8" t="s">
        <v>4</v>
      </c>
      <c r="C5" s="10" t="s">
        <v>4</v>
      </c>
      <c r="D5" s="9" t="s">
        <v>4</v>
      </c>
      <c r="E5" s="8" t="s">
        <v>4</v>
      </c>
      <c r="F5" s="10" t="s">
        <v>4</v>
      </c>
      <c r="G5" s="9" t="s">
        <v>4</v>
      </c>
      <c r="H5" s="8" t="s">
        <v>4</v>
      </c>
      <c r="I5" s="10" t="s">
        <v>4</v>
      </c>
      <c r="J5" s="9" t="s">
        <v>4</v>
      </c>
      <c r="K5" s="8" t="s">
        <v>4</v>
      </c>
      <c r="L5" s="10" t="s">
        <v>4</v>
      </c>
      <c r="M5" s="9" t="s">
        <v>4</v>
      </c>
    </row>
    <row r="6" spans="1:13" ht="31.5" customHeight="1">
      <c r="A6" s="11" t="s">
        <v>22</v>
      </c>
    </row>
    <row r="7" spans="1:13" ht="28.5">
      <c r="A7" s="12" t="s">
        <v>9</v>
      </c>
      <c r="B7" s="16">
        <f>90568740+1171282</f>
        <v>91740022</v>
      </c>
      <c r="C7" s="16">
        <f>Erträge!F34</f>
        <v>-1141715</v>
      </c>
      <c r="D7" s="16">
        <f>B7+C7</f>
        <v>90598307</v>
      </c>
      <c r="E7" s="16">
        <f>93298169+1111802</f>
        <v>94409971</v>
      </c>
      <c r="F7" s="16">
        <f>Erträge!I34</f>
        <v>-453</v>
      </c>
      <c r="G7" s="16">
        <f>E7+F7</f>
        <v>94409518</v>
      </c>
      <c r="H7" s="16">
        <f>95581022+1078302</f>
        <v>96659324</v>
      </c>
      <c r="I7" s="16">
        <f>Erträge!L34</f>
        <v>-32510</v>
      </c>
      <c r="J7" s="16">
        <f>H7+I7</f>
        <v>96626814</v>
      </c>
      <c r="K7" s="16">
        <f>99337427+1077601</f>
        <v>100415028</v>
      </c>
      <c r="L7" s="16">
        <f>Erträge!O34</f>
        <v>-57779</v>
      </c>
      <c r="M7" s="16">
        <f>K7+L7</f>
        <v>100357249</v>
      </c>
    </row>
    <row r="8" spans="1:13" ht="28.5">
      <c r="A8" s="12" t="s">
        <v>10</v>
      </c>
      <c r="B8" s="16">
        <f>96869834+1453950</f>
        <v>98323784</v>
      </c>
      <c r="C8" s="16">
        <f>Aufwendungen!F76</f>
        <v>-725710</v>
      </c>
      <c r="D8" s="16">
        <f>B8+C8</f>
        <v>97598074</v>
      </c>
      <c r="E8" s="16">
        <f>95676771+1788770</f>
        <v>97465541</v>
      </c>
      <c r="F8" s="16">
        <f>Aufwendungen!I76</f>
        <v>130064</v>
      </c>
      <c r="G8" s="16">
        <f>E8+F8</f>
        <v>97595605</v>
      </c>
      <c r="H8" s="16">
        <f>97833860+1917280</f>
        <v>99751140</v>
      </c>
      <c r="I8" s="16">
        <f>Aufwendungen!L76</f>
        <v>81834</v>
      </c>
      <c r="J8" s="16">
        <f>H8+I8</f>
        <v>99832974</v>
      </c>
      <c r="K8" s="16">
        <f>100118304+2263150</f>
        <v>102381454</v>
      </c>
      <c r="L8" s="16">
        <f>Aufwendungen!O76</f>
        <v>775</v>
      </c>
      <c r="M8" s="16">
        <f>K8+L8</f>
        <v>102382229</v>
      </c>
    </row>
    <row r="9" spans="1:13" ht="30">
      <c r="A9" s="14" t="s">
        <v>11</v>
      </c>
      <c r="B9" s="17">
        <f>B7-B8</f>
        <v>-6583762</v>
      </c>
      <c r="C9" s="17">
        <f t="shared" ref="C9:M9" si="0">C7-C8</f>
        <v>-416005</v>
      </c>
      <c r="D9" s="17">
        <f t="shared" si="0"/>
        <v>-6999767</v>
      </c>
      <c r="E9" s="17">
        <f t="shared" si="0"/>
        <v>-3055570</v>
      </c>
      <c r="F9" s="17">
        <f t="shared" si="0"/>
        <v>-130517</v>
      </c>
      <c r="G9" s="17">
        <f t="shared" si="0"/>
        <v>-3186087</v>
      </c>
      <c r="H9" s="17">
        <f t="shared" si="0"/>
        <v>-3091816</v>
      </c>
      <c r="I9" s="17">
        <f t="shared" si="0"/>
        <v>-114344</v>
      </c>
      <c r="J9" s="17">
        <f t="shared" si="0"/>
        <v>-3206160</v>
      </c>
      <c r="K9" s="17">
        <f t="shared" si="0"/>
        <v>-1966426</v>
      </c>
      <c r="L9" s="17">
        <f t="shared" si="0"/>
        <v>-58554</v>
      </c>
      <c r="M9" s="17">
        <f t="shared" si="0"/>
        <v>-2024980</v>
      </c>
    </row>
    <row r="10" spans="1:13">
      <c r="A10" s="3"/>
    </row>
    <row r="11" spans="1:13" ht="30.75" customHeight="1">
      <c r="A11" s="11" t="s">
        <v>23</v>
      </c>
    </row>
    <row r="12" spans="1:13" ht="28.5">
      <c r="A12" s="12" t="s">
        <v>12</v>
      </c>
      <c r="B12" s="16">
        <v>89007888</v>
      </c>
      <c r="C12" s="16">
        <f>C7</f>
        <v>-1141715</v>
      </c>
      <c r="D12" s="16">
        <f>B12+C12</f>
        <v>87866173</v>
      </c>
      <c r="E12" s="16">
        <v>91857162</v>
      </c>
      <c r="F12" s="16">
        <f>F7</f>
        <v>-453</v>
      </c>
      <c r="G12" s="16">
        <f>E12+F12</f>
        <v>91856709</v>
      </c>
      <c r="H12" s="16">
        <v>94005756</v>
      </c>
      <c r="I12" s="16">
        <f>I7</f>
        <v>-32510</v>
      </c>
      <c r="J12" s="16">
        <f>H12+I12</f>
        <v>93973246</v>
      </c>
      <c r="K12" s="16">
        <v>97688667</v>
      </c>
      <c r="L12" s="16">
        <f>L7</f>
        <v>-57779</v>
      </c>
      <c r="M12" s="16">
        <f>K12+L12</f>
        <v>97630888</v>
      </c>
    </row>
    <row r="13" spans="1:13" ht="28.5">
      <c r="A13" s="12" t="s">
        <v>13</v>
      </c>
      <c r="B13" s="16">
        <v>92397203</v>
      </c>
      <c r="C13" s="16">
        <f>C8</f>
        <v>-725710</v>
      </c>
      <c r="D13" s="16">
        <f>B13+C13</f>
        <v>91671493</v>
      </c>
      <c r="E13" s="16">
        <v>91083940</v>
      </c>
      <c r="F13" s="16">
        <f>F8</f>
        <v>130064</v>
      </c>
      <c r="G13" s="16">
        <f>E13+F13</f>
        <v>91214004</v>
      </c>
      <c r="H13" s="16">
        <v>92971258</v>
      </c>
      <c r="I13" s="16">
        <f>I8</f>
        <v>81834</v>
      </c>
      <c r="J13" s="16">
        <f>H13+I13</f>
        <v>93053092</v>
      </c>
      <c r="K13" s="16">
        <v>95172417</v>
      </c>
      <c r="L13" s="16">
        <f>L8</f>
        <v>775</v>
      </c>
      <c r="M13" s="16">
        <f>K13+L13</f>
        <v>95173192</v>
      </c>
    </row>
    <row r="14" spans="1:13" ht="30">
      <c r="A14" s="15" t="s">
        <v>14</v>
      </c>
      <c r="B14" s="19">
        <f>B12-B13</f>
        <v>-3389315</v>
      </c>
      <c r="C14" s="19">
        <f t="shared" ref="C14" si="1">C12-C13</f>
        <v>-416005</v>
      </c>
      <c r="D14" s="19">
        <f t="shared" ref="D14" si="2">D12-D13</f>
        <v>-3805320</v>
      </c>
      <c r="E14" s="19">
        <f t="shared" ref="E14:F14" si="3">E12-E13</f>
        <v>773222</v>
      </c>
      <c r="F14" s="19">
        <f t="shared" si="3"/>
        <v>-130517</v>
      </c>
      <c r="G14" s="19">
        <f t="shared" ref="G14" si="4">G12-G13</f>
        <v>642705</v>
      </c>
      <c r="H14" s="19">
        <f t="shared" ref="H14:I14" si="5">H12-H13</f>
        <v>1034498</v>
      </c>
      <c r="I14" s="19">
        <f t="shared" si="5"/>
        <v>-114344</v>
      </c>
      <c r="J14" s="19">
        <f t="shared" ref="J14" si="6">J12-J13</f>
        <v>920154</v>
      </c>
      <c r="K14" s="19">
        <f t="shared" ref="K14:L14" si="7">K12-K13</f>
        <v>2516250</v>
      </c>
      <c r="L14" s="19">
        <f t="shared" si="7"/>
        <v>-58554</v>
      </c>
      <c r="M14" s="19">
        <f t="shared" ref="M14" si="8">M12-M13</f>
        <v>2457696</v>
      </c>
    </row>
    <row r="15" spans="1:13" ht="5.25" customHeight="1">
      <c r="A15" s="3"/>
      <c r="B15" s="20"/>
      <c r="C15" s="20"/>
      <c r="D15" s="20"/>
      <c r="E15" s="20"/>
      <c r="F15" s="20"/>
      <c r="G15" s="20"/>
      <c r="H15" s="20"/>
      <c r="I15" s="20"/>
      <c r="J15" s="20"/>
      <c r="K15" s="20"/>
      <c r="L15" s="20"/>
      <c r="M15" s="20"/>
    </row>
    <row r="16" spans="1:13" ht="28.5">
      <c r="A16" s="12" t="s">
        <v>15</v>
      </c>
      <c r="B16" s="16">
        <v>2819961</v>
      </c>
      <c r="C16" s="16">
        <f>Investitionstätigkeit!F12</f>
        <v>63000</v>
      </c>
      <c r="D16" s="16">
        <f>B16+C16</f>
        <v>2882961</v>
      </c>
      <c r="E16" s="16">
        <v>2596900</v>
      </c>
      <c r="F16" s="16">
        <f>Investitionstätigkeit!I12</f>
        <v>0</v>
      </c>
      <c r="G16" s="16">
        <f>E16+F16</f>
        <v>2596900</v>
      </c>
      <c r="H16" s="16">
        <v>2889400</v>
      </c>
      <c r="I16" s="16">
        <f>Investitionstätigkeit!L12</f>
        <v>0</v>
      </c>
      <c r="J16" s="16">
        <f>H16+I16</f>
        <v>2889400</v>
      </c>
      <c r="K16" s="16">
        <v>4435400</v>
      </c>
      <c r="L16" s="16">
        <f>Investitionstätigkeit!O12</f>
        <v>0</v>
      </c>
      <c r="M16" s="16">
        <f>K16+L16</f>
        <v>4435400</v>
      </c>
    </row>
    <row r="17" spans="1:13" ht="28.5">
      <c r="A17" s="12" t="s">
        <v>17</v>
      </c>
      <c r="B17" s="16">
        <v>9142758</v>
      </c>
      <c r="C17" s="16">
        <f>Investitionstätigkeit!F49</f>
        <v>543100</v>
      </c>
      <c r="D17" s="16">
        <f>B17+C17</f>
        <v>9685858</v>
      </c>
      <c r="E17" s="16">
        <v>19653756</v>
      </c>
      <c r="F17" s="16">
        <f>Investitionstätigkeit!I49</f>
        <v>0</v>
      </c>
      <c r="G17" s="16">
        <f>E17+F17</f>
        <v>19653756</v>
      </c>
      <c r="H17" s="16">
        <v>11608658</v>
      </c>
      <c r="I17" s="16">
        <f>Investitionstätigkeit!L49</f>
        <v>0</v>
      </c>
      <c r="J17" s="16">
        <f>H17+I17</f>
        <v>11608658</v>
      </c>
      <c r="K17" s="16">
        <v>17285658</v>
      </c>
      <c r="L17" s="16">
        <f>Investitionstätigkeit!O49</f>
        <v>0</v>
      </c>
      <c r="M17" s="16">
        <f>K17+L17</f>
        <v>17285658</v>
      </c>
    </row>
    <row r="18" spans="1:13" ht="30">
      <c r="A18" s="15" t="s">
        <v>16</v>
      </c>
      <c r="B18" s="19">
        <f>B16-B17</f>
        <v>-6322797</v>
      </c>
      <c r="C18" s="19">
        <f t="shared" ref="C18" si="9">C16-C17</f>
        <v>-480100</v>
      </c>
      <c r="D18" s="19">
        <f t="shared" ref="D18" si="10">D16-D17</f>
        <v>-6802897</v>
      </c>
      <c r="E18" s="19">
        <f t="shared" ref="E18:F18" si="11">E16-E17</f>
        <v>-17056856</v>
      </c>
      <c r="F18" s="19">
        <f t="shared" si="11"/>
        <v>0</v>
      </c>
      <c r="G18" s="19">
        <f t="shared" ref="G18" si="12">G16-G17</f>
        <v>-17056856</v>
      </c>
      <c r="H18" s="19">
        <f t="shared" ref="H18:I18" si="13">H16-H17</f>
        <v>-8719258</v>
      </c>
      <c r="I18" s="19">
        <f t="shared" si="13"/>
        <v>0</v>
      </c>
      <c r="J18" s="19">
        <f t="shared" ref="J18" si="14">J16-J17</f>
        <v>-8719258</v>
      </c>
      <c r="K18" s="19">
        <f t="shared" ref="K18:L18" si="15">K16-K17</f>
        <v>-12850258</v>
      </c>
      <c r="L18" s="19">
        <f t="shared" si="15"/>
        <v>0</v>
      </c>
      <c r="M18" s="19">
        <f t="shared" ref="M18" si="16">M16-M17</f>
        <v>-12850258</v>
      </c>
    </row>
    <row r="19" spans="1:13" ht="4.5" customHeight="1">
      <c r="A19" s="3"/>
      <c r="B19" s="20"/>
      <c r="C19" s="20"/>
      <c r="D19" s="20"/>
      <c r="E19" s="20"/>
      <c r="F19" s="20"/>
      <c r="G19" s="20"/>
      <c r="H19" s="20"/>
      <c r="I19" s="20"/>
      <c r="J19" s="20"/>
      <c r="K19" s="20"/>
      <c r="L19" s="20"/>
      <c r="M19" s="20"/>
    </row>
    <row r="20" spans="1:13" ht="28.5">
      <c r="A20" s="12" t="s">
        <v>18</v>
      </c>
      <c r="B20" s="16">
        <v>6320000</v>
      </c>
      <c r="C20" s="16">
        <f>Finanzierungstätigkeit!F13</f>
        <v>300000</v>
      </c>
      <c r="D20" s="16">
        <f>B20+C20</f>
        <v>6620000</v>
      </c>
      <c r="E20" s="16">
        <v>17050000</v>
      </c>
      <c r="F20" s="16">
        <f>Finanzierungstätigkeit!I13</f>
        <v>0</v>
      </c>
      <c r="G20" s="16">
        <f>E20+F20</f>
        <v>17050000</v>
      </c>
      <c r="H20" s="16">
        <v>8700000</v>
      </c>
      <c r="I20" s="16">
        <f>Finanzierungstätigkeit!L13</f>
        <v>0</v>
      </c>
      <c r="J20" s="16">
        <f>H20+I20</f>
        <v>8700000</v>
      </c>
      <c r="K20" s="16">
        <v>12850000</v>
      </c>
      <c r="L20" s="16">
        <f>Finanzierungstätigkeit!O13</f>
        <v>0</v>
      </c>
      <c r="M20" s="16">
        <f>K20+L20</f>
        <v>12850000</v>
      </c>
    </row>
    <row r="21" spans="1:13" ht="28.5">
      <c r="A21" s="12" t="s">
        <v>19</v>
      </c>
      <c r="B21" s="16">
        <v>2131887</v>
      </c>
      <c r="C21" s="16">
        <v>0</v>
      </c>
      <c r="D21" s="16">
        <f>B21+C21</f>
        <v>2131887</v>
      </c>
      <c r="E21" s="16">
        <v>2491258</v>
      </c>
      <c r="F21" s="16">
        <v>0</v>
      </c>
      <c r="G21" s="16">
        <f>E21+F21</f>
        <v>2491258</v>
      </c>
      <c r="H21" s="16">
        <v>2849063</v>
      </c>
      <c r="I21" s="16">
        <v>0</v>
      </c>
      <c r="J21" s="16">
        <v>0</v>
      </c>
      <c r="K21" s="16">
        <v>3204873</v>
      </c>
      <c r="L21" s="16">
        <v>0</v>
      </c>
      <c r="M21" s="16">
        <f>K21+L21</f>
        <v>3204873</v>
      </c>
    </row>
    <row r="22" spans="1:13" ht="33" customHeight="1">
      <c r="A22" s="15" t="s">
        <v>20</v>
      </c>
      <c r="B22" s="19">
        <f>B20-B21</f>
        <v>4188113</v>
      </c>
      <c r="C22" s="19">
        <f t="shared" ref="C22" si="17">C20-C21</f>
        <v>300000</v>
      </c>
      <c r="D22" s="19">
        <f t="shared" ref="D22" si="18">D20-D21</f>
        <v>4488113</v>
      </c>
      <c r="E22" s="19">
        <f t="shared" ref="E22:F22" si="19">E20-E21</f>
        <v>14558742</v>
      </c>
      <c r="F22" s="19">
        <f t="shared" si="19"/>
        <v>0</v>
      </c>
      <c r="G22" s="19">
        <f t="shared" ref="G22" si="20">G20-G21</f>
        <v>14558742</v>
      </c>
      <c r="H22" s="19">
        <f t="shared" ref="H22:I22" si="21">H20-H21</f>
        <v>5850937</v>
      </c>
      <c r="I22" s="19">
        <f t="shared" si="21"/>
        <v>0</v>
      </c>
      <c r="J22" s="19">
        <f t="shared" ref="J22" si="22">J20-J21</f>
        <v>8700000</v>
      </c>
      <c r="K22" s="19">
        <f t="shared" ref="K22:L22" si="23">K20-K21</f>
        <v>9645127</v>
      </c>
      <c r="L22" s="19">
        <f t="shared" si="23"/>
        <v>0</v>
      </c>
      <c r="M22" s="19">
        <f t="shared" ref="M22" si="24">M20-M21</f>
        <v>9645127</v>
      </c>
    </row>
    <row r="23" spans="1:13" ht="3" customHeight="1">
      <c r="A23" s="3"/>
      <c r="B23" s="20"/>
      <c r="C23" s="20"/>
      <c r="D23" s="20"/>
      <c r="E23" s="20"/>
      <c r="F23" s="20"/>
      <c r="G23" s="20"/>
      <c r="H23" s="20"/>
      <c r="I23" s="20"/>
      <c r="J23" s="20"/>
      <c r="K23" s="20"/>
      <c r="L23" s="20"/>
      <c r="M23" s="20"/>
    </row>
    <row r="24" spans="1:13" ht="30">
      <c r="A24" s="14" t="s">
        <v>21</v>
      </c>
      <c r="B24" s="17">
        <f>B14+B18+B22</f>
        <v>-5523999</v>
      </c>
      <c r="C24" s="17">
        <f t="shared" ref="C24:M24" si="25">C14+C18+C22</f>
        <v>-596105</v>
      </c>
      <c r="D24" s="17">
        <f t="shared" si="25"/>
        <v>-6120104</v>
      </c>
      <c r="E24" s="17">
        <f t="shared" si="25"/>
        <v>-1724892</v>
      </c>
      <c r="F24" s="17">
        <f t="shared" ref="F24" si="26">F14+F18+F22</f>
        <v>-130517</v>
      </c>
      <c r="G24" s="17">
        <f t="shared" si="25"/>
        <v>-1855409</v>
      </c>
      <c r="H24" s="17">
        <f t="shared" si="25"/>
        <v>-1833823</v>
      </c>
      <c r="I24" s="17">
        <f t="shared" si="25"/>
        <v>-114344</v>
      </c>
      <c r="J24" s="17">
        <f t="shared" si="25"/>
        <v>900896</v>
      </c>
      <c r="K24" s="17">
        <f t="shared" si="25"/>
        <v>-688881</v>
      </c>
      <c r="L24" s="17">
        <f t="shared" ref="L24" si="27">L14+L18+L22</f>
        <v>-58554</v>
      </c>
      <c r="M24" s="17">
        <f t="shared" si="25"/>
        <v>-747435</v>
      </c>
    </row>
  </sheetData>
  <mergeCells count="4">
    <mergeCell ref="B3:D3"/>
    <mergeCell ref="E3:G3"/>
    <mergeCell ref="H3:J3"/>
    <mergeCell ref="K3:M3"/>
  </mergeCells>
  <pageMargins left="0.15748031496062992" right="0.15748031496062992" top="0.78740157480314965" bottom="0.23622047244094491" header="0.31496062992125984" footer="0.15748031496062992"/>
  <pageSetup paperSize="9" scale="89" orientation="landscape" r:id="rId1"/>
  <headerFooter>
    <oddFooter>&amp;L20.1.A&amp;CAnlage 1 zur Vorlage 20/022/2016&amp;R&amp;P</oddFooter>
  </headerFooter>
</worksheet>
</file>

<file path=xl/worksheets/sheet3.xml><?xml version="1.0" encoding="utf-8"?>
<worksheet xmlns="http://schemas.openxmlformats.org/spreadsheetml/2006/main" xmlns:r="http://schemas.openxmlformats.org/officeDocument/2006/relationships">
  <sheetPr codeName="Tabelle3">
    <pageSetUpPr fitToPage="1"/>
  </sheetPr>
  <dimension ref="A1:Q34"/>
  <sheetViews>
    <sheetView topLeftCell="A7" workbookViewId="0">
      <selection activeCell="S31" sqref="S31"/>
    </sheetView>
  </sheetViews>
  <sheetFormatPr baseColWidth="10" defaultRowHeight="14.25"/>
  <cols>
    <col min="1" max="1" width="8" style="2" customWidth="1"/>
    <col min="2" max="2" width="5" style="2" customWidth="1"/>
    <col min="3" max="3" width="7.5703125" style="2" customWidth="1"/>
    <col min="4" max="4" width="24.140625" style="2" customWidth="1"/>
    <col min="5" max="5" width="10.7109375" style="2" bestFit="1" customWidth="1"/>
    <col min="6" max="6" width="10.42578125" style="2" bestFit="1" customWidth="1"/>
    <col min="7" max="8" width="10.7109375" style="2" bestFit="1" customWidth="1"/>
    <col min="9" max="9" width="9.85546875" style="2" bestFit="1" customWidth="1"/>
    <col min="10" max="11" width="10.7109375" style="2" bestFit="1" customWidth="1"/>
    <col min="12" max="12" width="9.85546875" style="2" bestFit="1" customWidth="1"/>
    <col min="13" max="14" width="10.7109375" style="2" bestFit="1" customWidth="1"/>
    <col min="15" max="15" width="9.85546875" style="2" bestFit="1" customWidth="1"/>
    <col min="16" max="16" width="10.7109375" style="2" bestFit="1" customWidth="1"/>
    <col min="17" max="17" width="34.7109375" style="2" customWidth="1"/>
    <col min="18" max="16384" width="11.42578125" style="2"/>
  </cols>
  <sheetData>
    <row r="1" spans="1:17" ht="16.5">
      <c r="A1" s="4" t="str">
        <f>Gesamtzusammenstellung!A1</f>
        <v>Zusammenstellung 2016 - 2019</v>
      </c>
      <c r="E1" s="1" t="s">
        <v>94</v>
      </c>
    </row>
    <row r="3" spans="1:17" ht="15">
      <c r="A3" s="76" t="s">
        <v>28</v>
      </c>
      <c r="B3" s="76" t="s">
        <v>29</v>
      </c>
      <c r="C3" s="76" t="s">
        <v>30</v>
      </c>
      <c r="D3" s="76" t="s">
        <v>31</v>
      </c>
      <c r="E3" s="64" t="str">
        <f>Gesamtzusammenstellung!B3</f>
        <v>Veränderung 2016</v>
      </c>
      <c r="F3" s="65"/>
      <c r="G3" s="66"/>
      <c r="H3" s="64" t="str">
        <f>Gesamtzusammenstellung!E3</f>
        <v>Veränderung 2017</v>
      </c>
      <c r="I3" s="65"/>
      <c r="J3" s="66"/>
      <c r="K3" s="64" t="str">
        <f>Gesamtzusammenstellung!H3</f>
        <v>Veränderung 2018</v>
      </c>
      <c r="L3" s="65"/>
      <c r="M3" s="66"/>
      <c r="N3" s="64" t="str">
        <f>Gesamtzusammenstellung!K3</f>
        <v>Veränderung 2019</v>
      </c>
      <c r="O3" s="65"/>
      <c r="P3" s="66"/>
      <c r="Q3" s="70" t="s">
        <v>27</v>
      </c>
    </row>
    <row r="4" spans="1:17">
      <c r="A4" s="77"/>
      <c r="B4" s="77"/>
      <c r="C4" s="77"/>
      <c r="D4" s="77"/>
      <c r="E4" s="5" t="s">
        <v>1</v>
      </c>
      <c r="F4" s="6" t="s">
        <v>2</v>
      </c>
      <c r="G4" s="7" t="s">
        <v>3</v>
      </c>
      <c r="H4" s="5" t="s">
        <v>1</v>
      </c>
      <c r="I4" s="6" t="s">
        <v>2</v>
      </c>
      <c r="J4" s="7" t="s">
        <v>3</v>
      </c>
      <c r="K4" s="5" t="s">
        <v>1</v>
      </c>
      <c r="L4" s="6" t="s">
        <v>2</v>
      </c>
      <c r="M4" s="7" t="s">
        <v>3</v>
      </c>
      <c r="N4" s="5" t="s">
        <v>1</v>
      </c>
      <c r="O4" s="6" t="s">
        <v>2</v>
      </c>
      <c r="P4" s="7" t="s">
        <v>3</v>
      </c>
      <c r="Q4" s="71"/>
    </row>
    <row r="5" spans="1:17">
      <c r="A5" s="78"/>
      <c r="B5" s="78"/>
      <c r="C5" s="78"/>
      <c r="D5" s="78"/>
      <c r="E5" s="5" t="s">
        <v>4</v>
      </c>
      <c r="F5" s="22" t="s">
        <v>4</v>
      </c>
      <c r="G5" s="7" t="s">
        <v>4</v>
      </c>
      <c r="H5" s="5" t="s">
        <v>4</v>
      </c>
      <c r="I5" s="22" t="s">
        <v>4</v>
      </c>
      <c r="J5" s="7" t="s">
        <v>4</v>
      </c>
      <c r="K5" s="5" t="s">
        <v>4</v>
      </c>
      <c r="L5" s="22" t="s">
        <v>4</v>
      </c>
      <c r="M5" s="7" t="s">
        <v>4</v>
      </c>
      <c r="N5" s="5" t="s">
        <v>4</v>
      </c>
      <c r="O5" s="22" t="s">
        <v>4</v>
      </c>
      <c r="P5" s="7" t="s">
        <v>4</v>
      </c>
      <c r="Q5" s="72"/>
    </row>
    <row r="6" spans="1:17" s="25" customFormat="1" ht="15" customHeight="1">
      <c r="A6" s="31" t="s">
        <v>52</v>
      </c>
      <c r="B6" s="29"/>
      <c r="C6" s="29"/>
      <c r="D6" s="29" t="s">
        <v>41</v>
      </c>
      <c r="E6" s="30"/>
      <c r="F6" s="30"/>
      <c r="G6" s="30"/>
      <c r="H6" s="30"/>
      <c r="I6" s="30"/>
      <c r="J6" s="30"/>
      <c r="K6" s="30"/>
      <c r="L6" s="30"/>
      <c r="M6" s="30"/>
      <c r="N6" s="30"/>
      <c r="O6" s="30"/>
      <c r="P6" s="30"/>
      <c r="Q6" s="67" t="s">
        <v>97</v>
      </c>
    </row>
    <row r="7" spans="1:17" s="25" customFormat="1" ht="26.25" customHeight="1">
      <c r="A7" s="18"/>
      <c r="B7" s="18">
        <v>6</v>
      </c>
      <c r="C7" s="18"/>
      <c r="D7" s="18" t="s">
        <v>38</v>
      </c>
      <c r="E7" s="16">
        <v>3260000</v>
      </c>
      <c r="F7" s="16">
        <f>SUM(F8:F10)</f>
        <v>-68400</v>
      </c>
      <c r="G7" s="16">
        <f>SUM(E7:F7)</f>
        <v>3191600</v>
      </c>
      <c r="H7" s="16">
        <v>5408000</v>
      </c>
      <c r="I7" s="16">
        <f>SUM(I8:I10)</f>
        <v>2400</v>
      </c>
      <c r="J7" s="16">
        <f>SUM(H7:I7)</f>
        <v>5410400</v>
      </c>
      <c r="K7" s="16"/>
      <c r="L7" s="16"/>
      <c r="M7" s="16"/>
      <c r="N7" s="16"/>
      <c r="O7" s="16"/>
      <c r="P7" s="16"/>
      <c r="Q7" s="68"/>
    </row>
    <row r="8" spans="1:17" s="25" customFormat="1" ht="26.25" customHeight="1">
      <c r="A8" s="18"/>
      <c r="B8" s="18"/>
      <c r="C8" s="26">
        <v>448190</v>
      </c>
      <c r="D8" s="26" t="s">
        <v>74</v>
      </c>
      <c r="E8" s="27">
        <v>100000</v>
      </c>
      <c r="F8" s="27">
        <v>-80000</v>
      </c>
      <c r="G8" s="27">
        <f>SUM(E8:F8)</f>
        <v>20000</v>
      </c>
      <c r="H8" s="16">
        <v>0</v>
      </c>
      <c r="I8" s="16">
        <v>0</v>
      </c>
      <c r="J8" s="27">
        <f>SUM(H8:I8)</f>
        <v>0</v>
      </c>
      <c r="K8" s="16"/>
      <c r="L8" s="16"/>
      <c r="M8" s="16"/>
      <c r="N8" s="16"/>
      <c r="O8" s="16"/>
      <c r="P8" s="16"/>
      <c r="Q8" s="68"/>
    </row>
    <row r="9" spans="1:17" s="25" customFormat="1" ht="26.25" customHeight="1">
      <c r="A9" s="18"/>
      <c r="B9" s="18"/>
      <c r="C9" s="26">
        <v>448000</v>
      </c>
      <c r="D9" s="26" t="s">
        <v>112</v>
      </c>
      <c r="E9" s="27">
        <v>0</v>
      </c>
      <c r="F9" s="27">
        <v>4800</v>
      </c>
      <c r="G9" s="27">
        <f>SUM(E9:F9)</f>
        <v>4800</v>
      </c>
      <c r="H9" s="16">
        <v>0</v>
      </c>
      <c r="I9" s="16">
        <v>2400</v>
      </c>
      <c r="J9" s="27">
        <f>SUM(H9:I9)</f>
        <v>2400</v>
      </c>
      <c r="K9" s="16"/>
      <c r="L9" s="16"/>
      <c r="M9" s="16"/>
      <c r="N9" s="16"/>
      <c r="O9" s="16"/>
      <c r="P9" s="16"/>
      <c r="Q9" s="42" t="s">
        <v>113</v>
      </c>
    </row>
    <row r="10" spans="1:17" s="28" customFormat="1" ht="37.5" customHeight="1">
      <c r="A10" s="26"/>
      <c r="B10" s="26"/>
      <c r="C10" s="26">
        <v>448200</v>
      </c>
      <c r="D10" s="43" t="s">
        <v>106</v>
      </c>
      <c r="E10" s="27">
        <v>0</v>
      </c>
      <c r="F10" s="37">
        <v>6800</v>
      </c>
      <c r="G10" s="27">
        <f>SUM(E10:F10)</f>
        <v>6800</v>
      </c>
      <c r="H10" s="27">
        <v>0</v>
      </c>
      <c r="I10" s="27">
        <v>0</v>
      </c>
      <c r="J10" s="27">
        <f>SUM(H10:I10)</f>
        <v>0</v>
      </c>
      <c r="K10" s="27"/>
      <c r="L10" s="27"/>
      <c r="M10" s="27"/>
      <c r="N10" s="27"/>
      <c r="O10" s="27"/>
      <c r="P10" s="27"/>
      <c r="Q10" s="42" t="s">
        <v>86</v>
      </c>
    </row>
    <row r="11" spans="1:17" s="25" customFormat="1" ht="15" customHeight="1">
      <c r="A11" s="31" t="s">
        <v>76</v>
      </c>
      <c r="B11" s="29"/>
      <c r="C11" s="29"/>
      <c r="D11" s="29" t="s">
        <v>77</v>
      </c>
      <c r="E11" s="30"/>
      <c r="F11" s="30"/>
      <c r="G11" s="30"/>
      <c r="H11" s="30"/>
      <c r="I11" s="30"/>
      <c r="J11" s="30"/>
      <c r="K11" s="30"/>
      <c r="L11" s="30"/>
      <c r="M11" s="30"/>
      <c r="N11" s="30"/>
      <c r="O11" s="30"/>
      <c r="P11" s="30"/>
      <c r="Q11" s="67" t="s">
        <v>114</v>
      </c>
    </row>
    <row r="12" spans="1:17" s="25" customFormat="1" ht="12.75">
      <c r="A12" s="18"/>
      <c r="B12" s="18">
        <v>2</v>
      </c>
      <c r="C12" s="18"/>
      <c r="D12" s="18" t="s">
        <v>78</v>
      </c>
      <c r="E12" s="16">
        <v>5020007</v>
      </c>
      <c r="F12" s="16">
        <v>6104</v>
      </c>
      <c r="G12" s="16">
        <f>SUM(E12:F12)</f>
        <v>5026111</v>
      </c>
      <c r="H12" s="16">
        <v>5075827</v>
      </c>
      <c r="I12" s="16">
        <v>14767</v>
      </c>
      <c r="J12" s="16">
        <f>SUM(H12:I12)</f>
        <v>5090594</v>
      </c>
      <c r="K12" s="16">
        <v>5185827</v>
      </c>
      <c r="L12" s="16">
        <v>14275</v>
      </c>
      <c r="M12" s="16">
        <f>SUM(K12:L12)</f>
        <v>5200102</v>
      </c>
      <c r="N12" s="16">
        <v>5238827</v>
      </c>
      <c r="O12" s="16">
        <v>-11014</v>
      </c>
      <c r="P12" s="16">
        <f>SUM(N12:O12)</f>
        <v>5227813</v>
      </c>
      <c r="Q12" s="68"/>
    </row>
    <row r="13" spans="1:17" s="25" customFormat="1" ht="12.75">
      <c r="A13" s="18"/>
      <c r="B13" s="18"/>
      <c r="C13" s="26">
        <v>414100</v>
      </c>
      <c r="D13" s="26" t="s">
        <v>75</v>
      </c>
      <c r="E13" s="27">
        <v>4724180</v>
      </c>
      <c r="F13" s="27">
        <v>6104</v>
      </c>
      <c r="G13" s="27">
        <f>SUM(E13:F13)</f>
        <v>4730284</v>
      </c>
      <c r="H13" s="16">
        <v>4780000</v>
      </c>
      <c r="I13" s="16">
        <v>14767</v>
      </c>
      <c r="J13" s="27">
        <f>SUM(H13:I13)</f>
        <v>4794767</v>
      </c>
      <c r="K13" s="16">
        <v>4890000</v>
      </c>
      <c r="L13" s="16">
        <v>14275</v>
      </c>
      <c r="M13" s="27">
        <f>SUM(K13:L13)</f>
        <v>4904275</v>
      </c>
      <c r="N13" s="16">
        <v>4943000</v>
      </c>
      <c r="O13" s="16">
        <v>-11014</v>
      </c>
      <c r="P13" s="27">
        <f>SUM(N13:O13)</f>
        <v>4931986</v>
      </c>
      <c r="Q13" s="68"/>
    </row>
    <row r="14" spans="1:17" s="25" customFormat="1" ht="15" customHeight="1">
      <c r="A14" s="31" t="s">
        <v>79</v>
      </c>
      <c r="B14" s="29"/>
      <c r="C14" s="29"/>
      <c r="D14" s="29" t="s">
        <v>80</v>
      </c>
      <c r="E14" s="30"/>
      <c r="F14" s="30"/>
      <c r="G14" s="30"/>
      <c r="H14" s="30"/>
      <c r="I14" s="30"/>
      <c r="J14" s="30"/>
      <c r="K14" s="30"/>
      <c r="L14" s="30"/>
      <c r="M14" s="30"/>
      <c r="N14" s="30"/>
      <c r="O14" s="30"/>
      <c r="P14" s="30"/>
      <c r="Q14" s="68"/>
    </row>
    <row r="15" spans="1:17" s="25" customFormat="1" ht="12.75">
      <c r="A15" s="18"/>
      <c r="B15" s="18">
        <v>2</v>
      </c>
      <c r="C15" s="18"/>
      <c r="D15" s="18" t="s">
        <v>78</v>
      </c>
      <c r="E15" s="16">
        <v>132650</v>
      </c>
      <c r="F15" s="16">
        <v>650</v>
      </c>
      <c r="G15" s="16">
        <f>SUM(E15:F15)</f>
        <v>133300</v>
      </c>
      <c r="H15" s="16"/>
      <c r="I15" s="16"/>
      <c r="J15" s="16">
        <f>SUM(H15:I15)</f>
        <v>0</v>
      </c>
      <c r="K15" s="16"/>
      <c r="L15" s="16"/>
      <c r="M15" s="16">
        <f>SUM(K15:L15)</f>
        <v>0</v>
      </c>
      <c r="N15" s="16"/>
      <c r="O15" s="16"/>
      <c r="P15" s="16">
        <f>SUM(N15:O15)</f>
        <v>0</v>
      </c>
      <c r="Q15" s="68"/>
    </row>
    <row r="16" spans="1:17" s="25" customFormat="1" ht="12.75">
      <c r="A16" s="18"/>
      <c r="B16" s="18"/>
      <c r="C16" s="26">
        <v>414100</v>
      </c>
      <c r="D16" s="26" t="s">
        <v>75</v>
      </c>
      <c r="E16" s="27">
        <v>115215</v>
      </c>
      <c r="F16" s="27">
        <v>650</v>
      </c>
      <c r="G16" s="27">
        <f>SUM(E16:F16)</f>
        <v>115865</v>
      </c>
      <c r="H16" s="16"/>
      <c r="I16" s="16"/>
      <c r="J16" s="27">
        <f>SUM(H16:I16)</f>
        <v>0</v>
      </c>
      <c r="K16" s="16"/>
      <c r="L16" s="16"/>
      <c r="M16" s="27">
        <f>SUM(K16:L16)</f>
        <v>0</v>
      </c>
      <c r="N16" s="16"/>
      <c r="O16" s="16"/>
      <c r="P16" s="27">
        <f>SUM(N16:O16)</f>
        <v>0</v>
      </c>
      <c r="Q16" s="68"/>
    </row>
    <row r="17" spans="1:17" s="25" customFormat="1" ht="15" customHeight="1">
      <c r="A17" s="31" t="s">
        <v>81</v>
      </c>
      <c r="B17" s="29"/>
      <c r="C17" s="29"/>
      <c r="D17" s="29" t="s">
        <v>82</v>
      </c>
      <c r="E17" s="30"/>
      <c r="F17" s="30"/>
      <c r="G17" s="30"/>
      <c r="H17" s="30"/>
      <c r="I17" s="30"/>
      <c r="J17" s="30"/>
      <c r="K17" s="30"/>
      <c r="L17" s="30"/>
      <c r="M17" s="30"/>
      <c r="N17" s="30"/>
      <c r="O17" s="30"/>
      <c r="P17" s="30"/>
      <c r="Q17" s="68"/>
    </row>
    <row r="18" spans="1:17" s="25" customFormat="1" ht="12.75">
      <c r="A18" s="18"/>
      <c r="B18" s="18">
        <v>2</v>
      </c>
      <c r="C18" s="18"/>
      <c r="D18" s="18" t="s">
        <v>78</v>
      </c>
      <c r="E18" s="16"/>
      <c r="F18" s="16"/>
      <c r="G18" s="16">
        <f>SUM(E18:F18)</f>
        <v>0</v>
      </c>
      <c r="H18" s="16">
        <v>326610</v>
      </c>
      <c r="I18" s="16">
        <v>980</v>
      </c>
      <c r="J18" s="16">
        <f>SUM(H18:I18)</f>
        <v>327590</v>
      </c>
      <c r="K18" s="16">
        <v>329310</v>
      </c>
      <c r="L18" s="16">
        <v>990</v>
      </c>
      <c r="M18" s="16">
        <f>SUM(K18:L18)</f>
        <v>330300</v>
      </c>
      <c r="N18" s="16">
        <v>332100</v>
      </c>
      <c r="O18" s="16">
        <v>1010</v>
      </c>
      <c r="P18" s="16">
        <f>SUM(N18:O18)</f>
        <v>333110</v>
      </c>
      <c r="Q18" s="68"/>
    </row>
    <row r="19" spans="1:17" s="25" customFormat="1" ht="12.75">
      <c r="A19" s="18"/>
      <c r="B19" s="18"/>
      <c r="C19" s="26">
        <v>414100</v>
      </c>
      <c r="D19" s="26" t="s">
        <v>75</v>
      </c>
      <c r="E19" s="27"/>
      <c r="F19" s="27"/>
      <c r="G19" s="27">
        <f>SUM(E19:F19)</f>
        <v>0</v>
      </c>
      <c r="H19" s="16">
        <v>281500</v>
      </c>
      <c r="I19" s="16">
        <v>980</v>
      </c>
      <c r="J19" s="27">
        <f>SUM(H19:I19)</f>
        <v>282480</v>
      </c>
      <c r="K19" s="16">
        <v>284200</v>
      </c>
      <c r="L19" s="16">
        <v>990</v>
      </c>
      <c r="M19" s="27">
        <f>SUM(K19:L19)</f>
        <v>285190</v>
      </c>
      <c r="N19" s="16">
        <v>287000</v>
      </c>
      <c r="O19" s="16">
        <v>1010</v>
      </c>
      <c r="P19" s="27">
        <f>SUM(N19:O19)</f>
        <v>288010</v>
      </c>
      <c r="Q19" s="69"/>
    </row>
    <row r="20" spans="1:17" s="25" customFormat="1" ht="15" customHeight="1">
      <c r="A20" s="31" t="s">
        <v>53</v>
      </c>
      <c r="B20" s="29"/>
      <c r="C20" s="29"/>
      <c r="D20" s="29" t="s">
        <v>37</v>
      </c>
      <c r="E20" s="30"/>
      <c r="F20" s="30"/>
      <c r="G20" s="30"/>
      <c r="H20" s="30"/>
      <c r="I20" s="30"/>
      <c r="J20" s="30"/>
      <c r="K20" s="30"/>
      <c r="L20" s="30"/>
      <c r="M20" s="30"/>
      <c r="N20" s="30"/>
      <c r="O20" s="30"/>
      <c r="P20" s="30"/>
      <c r="Q20" s="67" t="s">
        <v>115</v>
      </c>
    </row>
    <row r="21" spans="1:17" s="35" customFormat="1" ht="19.5" customHeight="1">
      <c r="A21" s="32"/>
      <c r="B21" s="33">
        <v>4</v>
      </c>
      <c r="C21" s="33"/>
      <c r="D21" s="33" t="s">
        <v>84</v>
      </c>
      <c r="E21" s="34">
        <v>3063375</v>
      </c>
      <c r="F21" s="47">
        <v>-276939</v>
      </c>
      <c r="G21" s="16">
        <f>SUM(E21:F21)</f>
        <v>2786436</v>
      </c>
      <c r="H21" s="34">
        <v>3267600</v>
      </c>
      <c r="I21" s="34">
        <v>-295400</v>
      </c>
      <c r="J21" s="34">
        <f>SUM(H21:I21)</f>
        <v>2972200</v>
      </c>
      <c r="K21" s="34">
        <v>3296775</v>
      </c>
      <c r="L21" s="34">
        <v>-324575</v>
      </c>
      <c r="M21" s="34">
        <f>SUM(K21:L21)</f>
        <v>2972200</v>
      </c>
      <c r="N21" s="34">
        <v>3296775</v>
      </c>
      <c r="O21" s="34">
        <v>-324575</v>
      </c>
      <c r="P21" s="34">
        <f>SUM(N21:O21)</f>
        <v>2972200</v>
      </c>
      <c r="Q21" s="68"/>
    </row>
    <row r="22" spans="1:17" s="35" customFormat="1" ht="19.5" customHeight="1">
      <c r="A22" s="32"/>
      <c r="B22" s="33"/>
      <c r="C22" s="39">
        <v>432110</v>
      </c>
      <c r="D22" s="39" t="s">
        <v>85</v>
      </c>
      <c r="E22" s="40">
        <v>3063375</v>
      </c>
      <c r="F22" s="48">
        <v>-276939</v>
      </c>
      <c r="G22" s="27">
        <f>SUM(E22:F22)</f>
        <v>2786436</v>
      </c>
      <c r="H22" s="40">
        <v>3267600</v>
      </c>
      <c r="I22" s="40">
        <v>-295400</v>
      </c>
      <c r="J22" s="37">
        <f>SUM(H22:I22)</f>
        <v>2972200</v>
      </c>
      <c r="K22" s="40">
        <v>3296775</v>
      </c>
      <c r="L22" s="40">
        <v>-324575</v>
      </c>
      <c r="M22" s="37">
        <f>SUM(K22:L22)</f>
        <v>2972200</v>
      </c>
      <c r="N22" s="40">
        <v>3296775</v>
      </c>
      <c r="O22" s="40">
        <v>-324575</v>
      </c>
      <c r="P22" s="37">
        <f>SUM(N22:O22)</f>
        <v>2972200</v>
      </c>
      <c r="Q22" s="69"/>
    </row>
    <row r="23" spans="1:17" s="25" customFormat="1" ht="19.5" customHeight="1">
      <c r="A23" s="18"/>
      <c r="B23" s="18">
        <v>6</v>
      </c>
      <c r="C23" s="18"/>
      <c r="D23" s="18" t="s">
        <v>38</v>
      </c>
      <c r="E23" s="16">
        <v>2035180</v>
      </c>
      <c r="F23" s="16">
        <v>-1365130</v>
      </c>
      <c r="G23" s="16">
        <f>SUM(E23:F23)</f>
        <v>670050</v>
      </c>
      <c r="H23" s="16"/>
      <c r="I23" s="16"/>
      <c r="J23" s="16"/>
      <c r="K23" s="16"/>
      <c r="L23" s="16"/>
      <c r="M23" s="16"/>
      <c r="N23" s="16"/>
      <c r="O23" s="16"/>
      <c r="P23" s="16"/>
      <c r="Q23" s="68" t="s">
        <v>116</v>
      </c>
    </row>
    <row r="24" spans="1:17" s="28" customFormat="1" ht="19.5" customHeight="1">
      <c r="A24" s="26"/>
      <c r="B24" s="26"/>
      <c r="C24" s="26">
        <v>448190</v>
      </c>
      <c r="D24" s="26" t="s">
        <v>39</v>
      </c>
      <c r="E24" s="27">
        <v>2035180</v>
      </c>
      <c r="F24" s="27">
        <v>-1365130</v>
      </c>
      <c r="G24" s="27">
        <f>SUM(E24:F24)</f>
        <v>670050</v>
      </c>
      <c r="H24" s="27"/>
      <c r="I24" s="27"/>
      <c r="J24" s="27"/>
      <c r="K24" s="27"/>
      <c r="L24" s="27"/>
      <c r="M24" s="27"/>
      <c r="N24" s="27"/>
      <c r="O24" s="27"/>
      <c r="P24" s="27"/>
      <c r="Q24" s="69"/>
    </row>
    <row r="25" spans="1:17" s="25" customFormat="1" ht="15" customHeight="1">
      <c r="A25" s="31" t="s">
        <v>73</v>
      </c>
      <c r="B25" s="29"/>
      <c r="C25" s="29"/>
      <c r="D25" s="29" t="s">
        <v>44</v>
      </c>
      <c r="E25" s="30"/>
      <c r="F25" s="30"/>
      <c r="G25" s="30"/>
      <c r="H25" s="30"/>
      <c r="I25" s="30"/>
      <c r="J25" s="30"/>
      <c r="K25" s="30"/>
      <c r="L25" s="30"/>
      <c r="M25" s="30"/>
      <c r="N25" s="30"/>
      <c r="O25" s="30"/>
      <c r="P25" s="30"/>
      <c r="Q25" s="67" t="s">
        <v>98</v>
      </c>
    </row>
    <row r="26" spans="1:17" s="25" customFormat="1" ht="12.75">
      <c r="A26" s="18"/>
      <c r="B26" s="18">
        <v>7</v>
      </c>
      <c r="C26" s="18"/>
      <c r="D26" s="18" t="s">
        <v>45</v>
      </c>
      <c r="E26" s="16">
        <v>1533300</v>
      </c>
      <c r="F26" s="16">
        <v>-24000</v>
      </c>
      <c r="G26" s="16">
        <f>SUM(E26:F26)</f>
        <v>1509300</v>
      </c>
      <c r="H26" s="16"/>
      <c r="I26" s="16"/>
      <c r="J26" s="16"/>
      <c r="K26" s="16"/>
      <c r="L26" s="16"/>
      <c r="M26" s="16"/>
      <c r="N26" s="16"/>
      <c r="O26" s="16"/>
      <c r="P26" s="16"/>
      <c r="Q26" s="68"/>
    </row>
    <row r="27" spans="1:17" s="28" customFormat="1" ht="19.5" customHeight="1">
      <c r="A27" s="26"/>
      <c r="B27" s="26"/>
      <c r="C27" s="26">
        <v>451101</v>
      </c>
      <c r="D27" s="26" t="s">
        <v>46</v>
      </c>
      <c r="E27" s="27">
        <v>1175000</v>
      </c>
      <c r="F27" s="27">
        <v>-24000</v>
      </c>
      <c r="G27" s="27">
        <f>SUM(E27:F27)</f>
        <v>1151000</v>
      </c>
      <c r="H27" s="27"/>
      <c r="I27" s="27"/>
      <c r="J27" s="27"/>
      <c r="K27" s="27"/>
      <c r="L27" s="27"/>
      <c r="M27" s="27"/>
      <c r="N27" s="27"/>
      <c r="O27" s="27"/>
      <c r="P27" s="27"/>
      <c r="Q27" s="69"/>
    </row>
    <row r="28" spans="1:17" s="25" customFormat="1" ht="15" customHeight="1">
      <c r="A28" s="31" t="s">
        <v>52</v>
      </c>
      <c r="B28" s="29"/>
      <c r="C28" s="29"/>
      <c r="D28" s="29" t="s">
        <v>41</v>
      </c>
      <c r="E28" s="30"/>
      <c r="F28" s="30"/>
      <c r="G28" s="30"/>
      <c r="H28" s="30"/>
      <c r="I28" s="30"/>
      <c r="J28" s="30"/>
      <c r="K28" s="30"/>
      <c r="L28" s="30"/>
      <c r="M28" s="30"/>
      <c r="N28" s="30"/>
      <c r="O28" s="30"/>
      <c r="P28" s="30"/>
      <c r="Q28" s="67" t="s">
        <v>146</v>
      </c>
    </row>
    <row r="29" spans="1:17" s="25" customFormat="1" ht="55.5" customHeight="1">
      <c r="A29" s="18"/>
      <c r="B29" s="18">
        <v>6</v>
      </c>
      <c r="C29" s="18"/>
      <c r="D29" s="18" t="s">
        <v>38</v>
      </c>
      <c r="E29" s="16">
        <v>3260000</v>
      </c>
      <c r="F29" s="16">
        <f>SUM(F30:F30)</f>
        <v>316000</v>
      </c>
      <c r="G29" s="16">
        <f>SUM(E29:F29)</f>
        <v>3576000</v>
      </c>
      <c r="H29" s="16">
        <v>5408000</v>
      </c>
      <c r="I29" s="16">
        <v>6800</v>
      </c>
      <c r="J29" s="16">
        <f>SUM(H29:I29)</f>
        <v>5414800</v>
      </c>
      <c r="K29" s="16">
        <v>5410000</v>
      </c>
      <c r="L29" s="16">
        <v>6800</v>
      </c>
      <c r="M29" s="16">
        <f>SUM(K29:L29)</f>
        <v>5416800</v>
      </c>
      <c r="N29" s="16">
        <v>5410000</v>
      </c>
      <c r="O29" s="16">
        <v>6800</v>
      </c>
      <c r="P29" s="16">
        <f>SUM(N29:O29)</f>
        <v>5416800</v>
      </c>
      <c r="Q29" s="68"/>
    </row>
    <row r="30" spans="1:17" s="25" customFormat="1" ht="55.5" customHeight="1">
      <c r="A30" s="18"/>
      <c r="B30" s="18"/>
      <c r="C30" s="41">
        <v>448100</v>
      </c>
      <c r="D30" s="41" t="s">
        <v>129</v>
      </c>
      <c r="E30" s="55">
        <v>3160000</v>
      </c>
      <c r="F30" s="55">
        <v>316000</v>
      </c>
      <c r="G30" s="55">
        <f>SUM(E30:F30)</f>
        <v>3476000</v>
      </c>
      <c r="H30" s="16"/>
      <c r="I30" s="16"/>
      <c r="J30" s="55">
        <f>SUM(H30:I30)</f>
        <v>0</v>
      </c>
      <c r="K30" s="16"/>
      <c r="L30" s="16"/>
      <c r="M30" s="55">
        <f>SUM(K30:L30)</f>
        <v>0</v>
      </c>
      <c r="N30" s="16"/>
      <c r="O30" s="16"/>
      <c r="P30" s="55">
        <f>SUM(N30:O30)</f>
        <v>0</v>
      </c>
      <c r="Q30" s="69"/>
    </row>
    <row r="31" spans="1:17" s="25" customFormat="1" ht="15" customHeight="1">
      <c r="A31" s="31" t="s">
        <v>76</v>
      </c>
      <c r="B31" s="29"/>
      <c r="C31" s="29"/>
      <c r="D31" s="29" t="s">
        <v>77</v>
      </c>
      <c r="E31" s="30"/>
      <c r="F31" s="30"/>
      <c r="G31" s="30"/>
      <c r="H31" s="30"/>
      <c r="I31" s="30"/>
      <c r="J31" s="30"/>
      <c r="K31" s="30"/>
      <c r="L31" s="30"/>
      <c r="M31" s="30"/>
      <c r="N31" s="30"/>
      <c r="O31" s="30"/>
      <c r="P31" s="30"/>
      <c r="Q31" s="67" t="s">
        <v>179</v>
      </c>
    </row>
    <row r="32" spans="1:17" s="25" customFormat="1" ht="27.75" customHeight="1">
      <c r="A32" s="18"/>
      <c r="B32" s="18">
        <v>4</v>
      </c>
      <c r="C32" s="18"/>
      <c r="D32" s="18" t="s">
        <v>84</v>
      </c>
      <c r="E32" s="16">
        <v>1030000</v>
      </c>
      <c r="F32" s="34">
        <v>270000</v>
      </c>
      <c r="G32" s="34">
        <f>SUM(E32:F32)</f>
        <v>1300000</v>
      </c>
      <c r="H32" s="34">
        <v>1030000</v>
      </c>
      <c r="I32" s="34">
        <v>270000</v>
      </c>
      <c r="J32" s="34">
        <f>SUM(H32:I32)</f>
        <v>1300000</v>
      </c>
      <c r="K32" s="34">
        <v>1030000</v>
      </c>
      <c r="L32" s="34">
        <v>270000</v>
      </c>
      <c r="M32" s="34">
        <f>SUM(K32:L32)</f>
        <v>1300000</v>
      </c>
      <c r="N32" s="34">
        <v>1030000</v>
      </c>
      <c r="O32" s="34">
        <v>270000</v>
      </c>
      <c r="P32" s="16">
        <f>SUM(N32:O32)</f>
        <v>1300000</v>
      </c>
      <c r="Q32" s="68"/>
    </row>
    <row r="33" spans="1:17" s="25" customFormat="1" ht="27.75" customHeight="1">
      <c r="A33" s="18"/>
      <c r="B33" s="18"/>
      <c r="C33" s="26">
        <v>432113</v>
      </c>
      <c r="D33" s="26" t="s">
        <v>167</v>
      </c>
      <c r="E33" s="27">
        <v>1030000</v>
      </c>
      <c r="F33" s="37">
        <v>270000</v>
      </c>
      <c r="G33" s="37">
        <f>SUM(E33:F33)</f>
        <v>1300000</v>
      </c>
      <c r="H33" s="34">
        <v>1030000</v>
      </c>
      <c r="I33" s="34">
        <v>270000</v>
      </c>
      <c r="J33" s="37">
        <f>SUM(H33:I33)</f>
        <v>1300000</v>
      </c>
      <c r="K33" s="34">
        <v>1030000</v>
      </c>
      <c r="L33" s="34">
        <v>270000</v>
      </c>
      <c r="M33" s="37">
        <f>SUM(K33:L33)</f>
        <v>1300000</v>
      </c>
      <c r="N33" s="34">
        <v>1030000</v>
      </c>
      <c r="O33" s="34">
        <v>270000</v>
      </c>
      <c r="P33" s="27">
        <f>SUM(N33:O33)</f>
        <v>1300000</v>
      </c>
      <c r="Q33" s="69"/>
    </row>
    <row r="34" spans="1:17">
      <c r="A34" s="73" t="s">
        <v>32</v>
      </c>
      <c r="B34" s="74"/>
      <c r="C34" s="74"/>
      <c r="D34" s="75"/>
      <c r="E34" s="44">
        <f t="shared" ref="E34:P34" si="0">E7+E12+E15+E18+E21+E23+E26+E29+E32</f>
        <v>19334512</v>
      </c>
      <c r="F34" s="44">
        <f t="shared" si="0"/>
        <v>-1141715</v>
      </c>
      <c r="G34" s="44">
        <f t="shared" si="0"/>
        <v>18192797</v>
      </c>
      <c r="H34" s="44">
        <f t="shared" si="0"/>
        <v>20516037</v>
      </c>
      <c r="I34" s="44">
        <f t="shared" si="0"/>
        <v>-453</v>
      </c>
      <c r="J34" s="44">
        <f t="shared" si="0"/>
        <v>20515584</v>
      </c>
      <c r="K34" s="44">
        <f t="shared" si="0"/>
        <v>15251912</v>
      </c>
      <c r="L34" s="44">
        <f t="shared" si="0"/>
        <v>-32510</v>
      </c>
      <c r="M34" s="44">
        <f t="shared" si="0"/>
        <v>15219402</v>
      </c>
      <c r="N34" s="44">
        <f t="shared" si="0"/>
        <v>15307702</v>
      </c>
      <c r="O34" s="44">
        <f t="shared" si="0"/>
        <v>-57779</v>
      </c>
      <c r="P34" s="44">
        <f t="shared" si="0"/>
        <v>15249923</v>
      </c>
    </row>
  </sheetData>
  <mergeCells count="17">
    <mergeCell ref="A3:A5"/>
    <mergeCell ref="B3:B5"/>
    <mergeCell ref="C3:C5"/>
    <mergeCell ref="D3:D5"/>
    <mergeCell ref="E3:G3"/>
    <mergeCell ref="A34:D34"/>
    <mergeCell ref="Q25:Q27"/>
    <mergeCell ref="Q6:Q8"/>
    <mergeCell ref="Q11:Q19"/>
    <mergeCell ref="Q23:Q24"/>
    <mergeCell ref="Q20:Q22"/>
    <mergeCell ref="Q28:Q30"/>
    <mergeCell ref="Q31:Q33"/>
    <mergeCell ref="H3:J3"/>
    <mergeCell ref="K3:M3"/>
    <mergeCell ref="N3:P3"/>
    <mergeCell ref="Q3:Q5"/>
  </mergeCells>
  <pageMargins left="0.19685039370078741" right="0.15748031496062992" top="0.78740157480314965" bottom="0.78740157480314965" header="0.31496062992125984" footer="0.31496062992125984"/>
  <pageSetup paperSize="9" scale="70" fitToHeight="2" orientation="landscape" r:id="rId1"/>
  <headerFooter>
    <oddFooter>&amp;L20.1.A&amp;CAnlage 1 zur Vorlage 20/022/2016&amp;R&amp;P</oddFooter>
  </headerFooter>
</worksheet>
</file>

<file path=xl/worksheets/sheet4.xml><?xml version="1.0" encoding="utf-8"?>
<worksheet xmlns="http://schemas.openxmlformats.org/spreadsheetml/2006/main" xmlns:r="http://schemas.openxmlformats.org/officeDocument/2006/relationships">
  <sheetPr codeName="Tabelle4">
    <pageSetUpPr fitToPage="1"/>
  </sheetPr>
  <dimension ref="A1:Q76"/>
  <sheetViews>
    <sheetView tabSelected="1" workbookViewId="0">
      <selection activeCell="N82" sqref="N82"/>
    </sheetView>
  </sheetViews>
  <sheetFormatPr baseColWidth="10" defaultRowHeight="14.25"/>
  <cols>
    <col min="1" max="1" width="8.85546875" style="2" customWidth="1"/>
    <col min="2" max="2" width="5.85546875" style="2" customWidth="1"/>
    <col min="3" max="3" width="7.42578125" style="2" customWidth="1"/>
    <col min="4" max="4" width="23.7109375" style="2" customWidth="1"/>
    <col min="5" max="5" width="10.7109375" style="2" bestFit="1" customWidth="1"/>
    <col min="6" max="6" width="10.42578125" style="2" bestFit="1" customWidth="1"/>
    <col min="7" max="8" width="10.7109375" style="2" bestFit="1" customWidth="1"/>
    <col min="9" max="9" width="9.85546875" style="2" bestFit="1" customWidth="1"/>
    <col min="10" max="11" width="10.7109375" style="2" bestFit="1" customWidth="1"/>
    <col min="12" max="12" width="9.85546875" style="2" bestFit="1" customWidth="1"/>
    <col min="13" max="14" width="10.7109375" style="2" bestFit="1" customWidth="1"/>
    <col min="15" max="15" width="9.85546875" style="2" bestFit="1" customWidth="1"/>
    <col min="16" max="16" width="10.7109375" style="2" bestFit="1" customWidth="1"/>
    <col min="17" max="17" width="34.7109375" style="2" customWidth="1"/>
    <col min="18" max="16384" width="11.42578125" style="2"/>
  </cols>
  <sheetData>
    <row r="1" spans="1:17" ht="16.5">
      <c r="A1" s="4" t="str">
        <f>Gesamtzusammenstellung!A1</f>
        <v>Zusammenstellung 2016 - 2019</v>
      </c>
      <c r="E1" s="1" t="s">
        <v>95</v>
      </c>
    </row>
    <row r="3" spans="1:17" ht="15">
      <c r="A3" s="76" t="s">
        <v>28</v>
      </c>
      <c r="B3" s="76" t="s">
        <v>29</v>
      </c>
      <c r="C3" s="76" t="s">
        <v>30</v>
      </c>
      <c r="D3" s="76" t="s">
        <v>31</v>
      </c>
      <c r="E3" s="64" t="str">
        <f>Gesamtzusammenstellung!B3</f>
        <v>Veränderung 2016</v>
      </c>
      <c r="F3" s="65"/>
      <c r="G3" s="66"/>
      <c r="H3" s="64" t="str">
        <f>Gesamtzusammenstellung!E3</f>
        <v>Veränderung 2017</v>
      </c>
      <c r="I3" s="65"/>
      <c r="J3" s="66"/>
      <c r="K3" s="64" t="str">
        <f>Gesamtzusammenstellung!H3</f>
        <v>Veränderung 2018</v>
      </c>
      <c r="L3" s="65"/>
      <c r="M3" s="66"/>
      <c r="N3" s="64" t="str">
        <f>Gesamtzusammenstellung!K3</f>
        <v>Veränderung 2019</v>
      </c>
      <c r="O3" s="65"/>
      <c r="P3" s="66"/>
      <c r="Q3" s="70" t="s">
        <v>27</v>
      </c>
    </row>
    <row r="4" spans="1:17">
      <c r="A4" s="77"/>
      <c r="B4" s="77"/>
      <c r="C4" s="77"/>
      <c r="D4" s="77"/>
      <c r="E4" s="5" t="s">
        <v>1</v>
      </c>
      <c r="F4" s="6" t="s">
        <v>2</v>
      </c>
      <c r="G4" s="7" t="s">
        <v>3</v>
      </c>
      <c r="H4" s="5" t="s">
        <v>1</v>
      </c>
      <c r="I4" s="6" t="s">
        <v>2</v>
      </c>
      <c r="J4" s="7" t="s">
        <v>3</v>
      </c>
      <c r="K4" s="5" t="s">
        <v>1</v>
      </c>
      <c r="L4" s="6" t="s">
        <v>2</v>
      </c>
      <c r="M4" s="7" t="s">
        <v>3</v>
      </c>
      <c r="N4" s="5" t="s">
        <v>1</v>
      </c>
      <c r="O4" s="6" t="s">
        <v>2</v>
      </c>
      <c r="P4" s="7" t="s">
        <v>3</v>
      </c>
      <c r="Q4" s="71"/>
    </row>
    <row r="5" spans="1:17">
      <c r="A5" s="78"/>
      <c r="B5" s="78"/>
      <c r="C5" s="78"/>
      <c r="D5" s="78"/>
      <c r="E5" s="5" t="s">
        <v>4</v>
      </c>
      <c r="F5" s="22" t="s">
        <v>4</v>
      </c>
      <c r="G5" s="7" t="s">
        <v>4</v>
      </c>
      <c r="H5" s="5" t="s">
        <v>4</v>
      </c>
      <c r="I5" s="22" t="s">
        <v>4</v>
      </c>
      <c r="J5" s="7" t="s">
        <v>4</v>
      </c>
      <c r="K5" s="5" t="s">
        <v>4</v>
      </c>
      <c r="L5" s="22" t="s">
        <v>4</v>
      </c>
      <c r="M5" s="7" t="s">
        <v>4</v>
      </c>
      <c r="N5" s="5" t="s">
        <v>4</v>
      </c>
      <c r="O5" s="22" t="s">
        <v>4</v>
      </c>
      <c r="P5" s="7" t="s">
        <v>4</v>
      </c>
      <c r="Q5" s="72"/>
    </row>
    <row r="6" spans="1:17" s="25" customFormat="1" ht="15" customHeight="1">
      <c r="A6" s="29" t="s">
        <v>47</v>
      </c>
      <c r="B6" s="29"/>
      <c r="C6" s="29"/>
      <c r="D6" s="29"/>
      <c r="E6" s="30"/>
      <c r="F6" s="30"/>
      <c r="G6" s="30"/>
      <c r="H6" s="30"/>
      <c r="I6" s="30"/>
      <c r="J6" s="30"/>
      <c r="K6" s="30"/>
      <c r="L6" s="30"/>
      <c r="M6" s="30"/>
      <c r="N6" s="30"/>
      <c r="O6" s="30"/>
      <c r="P6" s="30"/>
      <c r="Q6" s="67" t="s">
        <v>50</v>
      </c>
    </row>
    <row r="7" spans="1:17" s="25" customFormat="1" ht="15" customHeight="1">
      <c r="A7" s="18"/>
      <c r="B7" s="18">
        <v>16</v>
      </c>
      <c r="C7" s="18"/>
      <c r="D7" s="18" t="s">
        <v>48</v>
      </c>
      <c r="E7" s="16">
        <v>297166</v>
      </c>
      <c r="F7" s="16">
        <v>50857</v>
      </c>
      <c r="G7" s="16">
        <f>SUM(E7:F7)</f>
        <v>348023</v>
      </c>
      <c r="H7" s="16">
        <v>297916</v>
      </c>
      <c r="I7" s="16">
        <v>50719</v>
      </c>
      <c r="J7" s="16">
        <f>SUM(H7:I7)</f>
        <v>348635</v>
      </c>
      <c r="K7" s="16">
        <v>297916</v>
      </c>
      <c r="L7" s="16">
        <v>50719</v>
      </c>
      <c r="M7" s="16">
        <f>SUM(K7:L7)</f>
        <v>348635</v>
      </c>
      <c r="N7" s="16">
        <v>292916</v>
      </c>
      <c r="O7" s="16">
        <v>50719</v>
      </c>
      <c r="P7" s="16">
        <f>SUM(N7:O7)</f>
        <v>343635</v>
      </c>
      <c r="Q7" s="68"/>
    </row>
    <row r="8" spans="1:17" s="28" customFormat="1" ht="21.75" customHeight="1">
      <c r="A8" s="26"/>
      <c r="B8" s="26"/>
      <c r="C8" s="26">
        <v>544110</v>
      </c>
      <c r="D8" s="26" t="s">
        <v>49</v>
      </c>
      <c r="E8" s="27">
        <v>297166</v>
      </c>
      <c r="F8" s="27">
        <v>50857</v>
      </c>
      <c r="G8" s="27">
        <f>SUM(E8:F8)</f>
        <v>348023</v>
      </c>
      <c r="H8" s="27">
        <v>297916</v>
      </c>
      <c r="I8" s="27">
        <v>50719</v>
      </c>
      <c r="J8" s="27">
        <f>SUM(H8:I8)</f>
        <v>348635</v>
      </c>
      <c r="K8" s="27">
        <v>297916</v>
      </c>
      <c r="L8" s="27">
        <v>50719</v>
      </c>
      <c r="M8" s="27">
        <f>SUM(K8:L8)</f>
        <v>348635</v>
      </c>
      <c r="N8" s="27">
        <v>292916</v>
      </c>
      <c r="O8" s="27">
        <v>50719</v>
      </c>
      <c r="P8" s="27">
        <f>SUM(N8:O8)</f>
        <v>343635</v>
      </c>
      <c r="Q8" s="69"/>
    </row>
    <row r="9" spans="1:17" s="35" customFormat="1" ht="15" customHeight="1">
      <c r="A9" s="31" t="s">
        <v>87</v>
      </c>
      <c r="B9" s="29"/>
      <c r="C9" s="29"/>
      <c r="D9" s="29" t="s">
        <v>88</v>
      </c>
      <c r="E9" s="30"/>
      <c r="F9" s="30"/>
      <c r="G9" s="30"/>
      <c r="H9" s="30"/>
      <c r="I9" s="30"/>
      <c r="J9" s="30"/>
      <c r="K9" s="30"/>
      <c r="L9" s="30"/>
      <c r="M9" s="30"/>
      <c r="N9" s="30"/>
      <c r="O9" s="30"/>
      <c r="P9" s="30"/>
      <c r="Q9" s="82" t="s">
        <v>89</v>
      </c>
    </row>
    <row r="10" spans="1:17" s="35" customFormat="1" ht="12.75">
      <c r="A10" s="33"/>
      <c r="B10" s="33">
        <v>13</v>
      </c>
      <c r="C10" s="33"/>
      <c r="D10" s="33" t="s">
        <v>40</v>
      </c>
      <c r="E10" s="34">
        <v>3000</v>
      </c>
      <c r="F10" s="34">
        <v>800</v>
      </c>
      <c r="G10" s="34">
        <f>SUM(E10:F10)</f>
        <v>3800</v>
      </c>
      <c r="H10" s="34"/>
      <c r="I10" s="34"/>
      <c r="J10" s="34"/>
      <c r="K10" s="34"/>
      <c r="L10" s="34"/>
      <c r="M10" s="34"/>
      <c r="N10" s="34"/>
      <c r="O10" s="34"/>
      <c r="P10" s="34"/>
      <c r="Q10" s="83"/>
    </row>
    <row r="11" spans="1:17" s="38" customFormat="1" ht="21" customHeight="1">
      <c r="A11" s="36"/>
      <c r="B11" s="36"/>
      <c r="C11" s="36">
        <v>529190</v>
      </c>
      <c r="D11" s="36" t="s">
        <v>55</v>
      </c>
      <c r="E11" s="37">
        <v>3000</v>
      </c>
      <c r="F11" s="37">
        <v>800</v>
      </c>
      <c r="G11" s="37">
        <f>SUM(E11:F11)</f>
        <v>3800</v>
      </c>
      <c r="H11" s="37"/>
      <c r="I11" s="37"/>
      <c r="J11" s="37"/>
      <c r="K11" s="37"/>
      <c r="L11" s="37"/>
      <c r="M11" s="37"/>
      <c r="N11" s="37"/>
      <c r="O11" s="37"/>
      <c r="P11" s="37"/>
      <c r="Q11" s="84"/>
    </row>
    <row r="12" spans="1:17" s="35" customFormat="1" ht="15" customHeight="1">
      <c r="A12" s="31" t="s">
        <v>51</v>
      </c>
      <c r="B12" s="29"/>
      <c r="C12" s="29"/>
      <c r="D12" s="29" t="s">
        <v>54</v>
      </c>
      <c r="E12" s="30"/>
      <c r="F12" s="30"/>
      <c r="G12" s="30"/>
      <c r="H12" s="30"/>
      <c r="I12" s="30"/>
      <c r="J12" s="30"/>
      <c r="K12" s="30"/>
      <c r="L12" s="30"/>
      <c r="M12" s="30"/>
      <c r="N12" s="30"/>
      <c r="O12" s="30"/>
      <c r="P12" s="30"/>
      <c r="Q12" s="82" t="s">
        <v>56</v>
      </c>
    </row>
    <row r="13" spans="1:17" s="35" customFormat="1" ht="12.75">
      <c r="A13" s="33"/>
      <c r="B13" s="33">
        <v>13</v>
      </c>
      <c r="C13" s="33"/>
      <c r="D13" s="33" t="s">
        <v>40</v>
      </c>
      <c r="E13" s="34">
        <v>778815</v>
      </c>
      <c r="F13" s="34">
        <v>2000</v>
      </c>
      <c r="G13" s="34">
        <f>SUM(E13:F13)</f>
        <v>780815</v>
      </c>
      <c r="H13" s="34">
        <v>202302</v>
      </c>
      <c r="I13" s="34">
        <v>2000</v>
      </c>
      <c r="J13" s="34">
        <f>SUM(H13:I13)</f>
        <v>204302</v>
      </c>
      <c r="K13" s="34">
        <v>205701</v>
      </c>
      <c r="L13" s="34">
        <v>2000</v>
      </c>
      <c r="M13" s="34">
        <f>SUM(K13:L13)</f>
        <v>207701</v>
      </c>
      <c r="N13" s="34">
        <v>303202</v>
      </c>
      <c r="O13" s="34">
        <v>2000</v>
      </c>
      <c r="P13" s="34">
        <f>SUM(N13:O13)</f>
        <v>305202</v>
      </c>
      <c r="Q13" s="83"/>
    </row>
    <row r="14" spans="1:17" s="38" customFormat="1" ht="21" customHeight="1">
      <c r="A14" s="36"/>
      <c r="B14" s="36"/>
      <c r="C14" s="36">
        <v>529190</v>
      </c>
      <c r="D14" s="36" t="s">
        <v>55</v>
      </c>
      <c r="E14" s="37">
        <v>0</v>
      </c>
      <c r="F14" s="37">
        <v>2000</v>
      </c>
      <c r="G14" s="37">
        <f>SUM(E14:F14)</f>
        <v>2000</v>
      </c>
      <c r="H14" s="37">
        <v>0</v>
      </c>
      <c r="I14" s="37">
        <v>2000</v>
      </c>
      <c r="J14" s="37">
        <f>SUM(H14:I14)</f>
        <v>2000</v>
      </c>
      <c r="K14" s="37">
        <v>0</v>
      </c>
      <c r="L14" s="37">
        <v>2000</v>
      </c>
      <c r="M14" s="37">
        <f>SUM(K14:L14)</f>
        <v>2000</v>
      </c>
      <c r="N14" s="37">
        <v>0</v>
      </c>
      <c r="O14" s="37">
        <v>2000</v>
      </c>
      <c r="P14" s="37">
        <f>SUM(N14:O14)</f>
        <v>2000</v>
      </c>
      <c r="Q14" s="84"/>
    </row>
    <row r="15" spans="1:17" s="35" customFormat="1" ht="15" customHeight="1">
      <c r="A15" s="31" t="s">
        <v>69</v>
      </c>
      <c r="B15" s="29"/>
      <c r="C15" s="29"/>
      <c r="D15" s="29" t="s">
        <v>70</v>
      </c>
      <c r="E15" s="30"/>
      <c r="F15" s="30"/>
      <c r="G15" s="30"/>
      <c r="H15" s="30"/>
      <c r="I15" s="30"/>
      <c r="J15" s="30"/>
      <c r="K15" s="30"/>
      <c r="L15" s="30"/>
      <c r="M15" s="30"/>
      <c r="N15" s="30"/>
      <c r="O15" s="30"/>
      <c r="P15" s="30"/>
      <c r="Q15" s="82" t="s">
        <v>110</v>
      </c>
    </row>
    <row r="16" spans="1:17" s="35" customFormat="1" ht="12.75">
      <c r="A16" s="33"/>
      <c r="B16" s="18">
        <v>15</v>
      </c>
      <c r="C16" s="18"/>
      <c r="D16" s="18" t="s">
        <v>42</v>
      </c>
      <c r="E16" s="34">
        <v>130800</v>
      </c>
      <c r="F16" s="34">
        <v>0</v>
      </c>
      <c r="G16" s="34">
        <f>SUM(E16:F16)</f>
        <v>130800</v>
      </c>
      <c r="H16" s="34">
        <v>0</v>
      </c>
      <c r="I16" s="34">
        <v>130800</v>
      </c>
      <c r="J16" s="34">
        <f>SUM(H16:I16)</f>
        <v>130800</v>
      </c>
      <c r="K16" s="34">
        <v>0</v>
      </c>
      <c r="L16" s="34">
        <v>130800</v>
      </c>
      <c r="M16" s="34">
        <f>SUM(K16:L16)</f>
        <v>130800</v>
      </c>
      <c r="N16" s="34">
        <v>0</v>
      </c>
      <c r="O16" s="34">
        <v>130800</v>
      </c>
      <c r="P16" s="34">
        <f>SUM(N16:O16)</f>
        <v>130800</v>
      </c>
      <c r="Q16" s="83"/>
    </row>
    <row r="17" spans="1:17" s="38" customFormat="1" ht="21" customHeight="1">
      <c r="A17" s="36"/>
      <c r="B17" s="36"/>
      <c r="C17" s="36">
        <v>531890</v>
      </c>
      <c r="D17" s="36" t="s">
        <v>71</v>
      </c>
      <c r="E17" s="37">
        <v>130800</v>
      </c>
      <c r="F17" s="37">
        <v>0</v>
      </c>
      <c r="G17" s="37">
        <f>SUM(E17:F17)</f>
        <v>130800</v>
      </c>
      <c r="H17" s="37">
        <v>0</v>
      </c>
      <c r="I17" s="37">
        <v>130800</v>
      </c>
      <c r="J17" s="37">
        <f>SUM(H17:I17)</f>
        <v>130800</v>
      </c>
      <c r="K17" s="37">
        <v>0</v>
      </c>
      <c r="L17" s="37">
        <v>130800</v>
      </c>
      <c r="M17" s="37">
        <f>SUM(K17:L17)</f>
        <v>130800</v>
      </c>
      <c r="N17" s="37">
        <v>0</v>
      </c>
      <c r="O17" s="37">
        <v>130800</v>
      </c>
      <c r="P17" s="37">
        <f>SUM(N17:O17)</f>
        <v>130800</v>
      </c>
      <c r="Q17" s="84"/>
    </row>
    <row r="18" spans="1:17" s="25" customFormat="1" ht="15" customHeight="1">
      <c r="A18" s="31" t="s">
        <v>52</v>
      </c>
      <c r="B18" s="29"/>
      <c r="C18" s="29"/>
      <c r="D18" s="29" t="s">
        <v>41</v>
      </c>
      <c r="E18" s="30"/>
      <c r="F18" s="30"/>
      <c r="G18" s="30"/>
      <c r="H18" s="30"/>
      <c r="I18" s="30"/>
      <c r="J18" s="30"/>
      <c r="K18" s="30"/>
      <c r="L18" s="30"/>
      <c r="M18" s="30"/>
      <c r="N18" s="30"/>
      <c r="O18" s="30"/>
      <c r="P18" s="30"/>
      <c r="Q18" s="67" t="s">
        <v>111</v>
      </c>
    </row>
    <row r="19" spans="1:17" s="25" customFormat="1" ht="12.75">
      <c r="A19" s="18"/>
      <c r="B19" s="18">
        <v>11</v>
      </c>
      <c r="C19" s="18"/>
      <c r="D19" s="18" t="s">
        <v>67</v>
      </c>
      <c r="E19" s="16">
        <v>120553</v>
      </c>
      <c r="F19" s="34">
        <v>8000</v>
      </c>
      <c r="G19" s="16">
        <f>SUM(E19:F19)</f>
        <v>128553</v>
      </c>
      <c r="H19" s="16">
        <v>122928</v>
      </c>
      <c r="I19" s="16">
        <v>4000</v>
      </c>
      <c r="J19" s="16">
        <f>SUM(H19:I19)</f>
        <v>126928</v>
      </c>
      <c r="K19" s="16"/>
      <c r="L19" s="16"/>
      <c r="M19" s="16"/>
      <c r="N19" s="16"/>
      <c r="O19" s="16"/>
      <c r="P19" s="16"/>
      <c r="Q19" s="68"/>
    </row>
    <row r="20" spans="1:17" s="28" customFormat="1" ht="21" customHeight="1">
      <c r="A20" s="26"/>
      <c r="B20" s="26"/>
      <c r="C20" s="36">
        <v>501940</v>
      </c>
      <c r="D20" s="36" t="s">
        <v>68</v>
      </c>
      <c r="E20" s="27">
        <v>0</v>
      </c>
      <c r="F20" s="37">
        <v>8000</v>
      </c>
      <c r="G20" s="27">
        <f>SUM(E20:F20)</f>
        <v>8000</v>
      </c>
      <c r="H20" s="27">
        <v>0</v>
      </c>
      <c r="I20" s="27">
        <v>4000</v>
      </c>
      <c r="J20" s="27">
        <f>SUM(H20:I20)</f>
        <v>4000</v>
      </c>
      <c r="K20" s="27"/>
      <c r="L20" s="27"/>
      <c r="M20" s="27"/>
      <c r="N20" s="27"/>
      <c r="O20" s="27"/>
      <c r="P20" s="27"/>
      <c r="Q20" s="69"/>
    </row>
    <row r="21" spans="1:17" s="25" customFormat="1" ht="15" customHeight="1">
      <c r="A21" s="31" t="s">
        <v>52</v>
      </c>
      <c r="B21" s="29"/>
      <c r="C21" s="29"/>
      <c r="D21" s="29" t="s">
        <v>41</v>
      </c>
      <c r="E21" s="30"/>
      <c r="F21" s="30"/>
      <c r="G21" s="30"/>
      <c r="H21" s="30"/>
      <c r="I21" s="30"/>
      <c r="J21" s="30"/>
      <c r="K21" s="30"/>
      <c r="L21" s="30"/>
      <c r="M21" s="30"/>
      <c r="N21" s="30"/>
      <c r="O21" s="30"/>
      <c r="P21" s="30"/>
      <c r="Q21" s="67" t="s">
        <v>174</v>
      </c>
    </row>
    <row r="22" spans="1:17" s="25" customFormat="1" ht="43.5" customHeight="1">
      <c r="A22" s="18"/>
      <c r="B22" s="18">
        <v>13</v>
      </c>
      <c r="C22" s="18"/>
      <c r="D22" s="18" t="s">
        <v>40</v>
      </c>
      <c r="E22" s="16">
        <v>10000</v>
      </c>
      <c r="F22" s="34">
        <f>5100+800+6800</f>
        <v>12700</v>
      </c>
      <c r="G22" s="16">
        <f>SUM(E22:F22)</f>
        <v>22700</v>
      </c>
      <c r="H22" s="16"/>
      <c r="I22" s="16"/>
      <c r="J22" s="16"/>
      <c r="K22" s="16"/>
      <c r="L22" s="16"/>
      <c r="M22" s="16"/>
      <c r="N22" s="16"/>
      <c r="O22" s="16"/>
      <c r="P22" s="16"/>
      <c r="Q22" s="68"/>
    </row>
    <row r="23" spans="1:17" s="28" customFormat="1" ht="43.5" customHeight="1">
      <c r="A23" s="26"/>
      <c r="B23" s="26"/>
      <c r="C23" s="36">
        <v>529190</v>
      </c>
      <c r="D23" s="36" t="s">
        <v>55</v>
      </c>
      <c r="E23" s="27">
        <v>10000</v>
      </c>
      <c r="F23" s="37">
        <f>5100+800+6800</f>
        <v>12700</v>
      </c>
      <c r="G23" s="27">
        <f>SUM(E23:F23)</f>
        <v>22700</v>
      </c>
      <c r="H23" s="27"/>
      <c r="I23" s="27"/>
      <c r="J23" s="27"/>
      <c r="K23" s="27"/>
      <c r="L23" s="27"/>
      <c r="M23" s="27"/>
      <c r="N23" s="27"/>
      <c r="O23" s="27"/>
      <c r="P23" s="27"/>
      <c r="Q23" s="69"/>
    </row>
    <row r="24" spans="1:17" s="25" customFormat="1" ht="15" customHeight="1">
      <c r="A24" s="31" t="s">
        <v>52</v>
      </c>
      <c r="B24" s="29"/>
      <c r="C24" s="29"/>
      <c r="D24" s="29" t="s">
        <v>41</v>
      </c>
      <c r="E24" s="30"/>
      <c r="F24" s="30"/>
      <c r="G24" s="30"/>
      <c r="H24" s="30"/>
      <c r="I24" s="30"/>
      <c r="J24" s="30"/>
      <c r="K24" s="30"/>
      <c r="L24" s="30"/>
      <c r="M24" s="30"/>
      <c r="N24" s="30"/>
      <c r="O24" s="30"/>
      <c r="P24" s="30"/>
      <c r="Q24" s="67" t="s">
        <v>115</v>
      </c>
    </row>
    <row r="25" spans="1:17" s="25" customFormat="1" ht="19.5" customHeight="1">
      <c r="A25" s="18"/>
      <c r="B25" s="18">
        <v>15</v>
      </c>
      <c r="C25" s="18"/>
      <c r="D25" s="18" t="s">
        <v>42</v>
      </c>
      <c r="E25" s="16">
        <v>6416875</v>
      </c>
      <c r="F25" s="16">
        <f>SUM(F26:F28)</f>
        <v>-356939</v>
      </c>
      <c r="G25" s="16">
        <f>SUM(E25:F25)</f>
        <v>6059936</v>
      </c>
      <c r="H25" s="16">
        <v>6828800</v>
      </c>
      <c r="I25" s="16">
        <f>SUM(I26:I28)</f>
        <v>-295400</v>
      </c>
      <c r="J25" s="16">
        <f>SUM(H25:I25)</f>
        <v>6533400</v>
      </c>
      <c r="K25" s="16">
        <v>6952025</v>
      </c>
      <c r="L25" s="16">
        <f>SUM(L26:L28)</f>
        <v>-295400</v>
      </c>
      <c r="M25" s="16">
        <f>SUM(K25:L25)</f>
        <v>6656625</v>
      </c>
      <c r="N25" s="16">
        <v>7022075</v>
      </c>
      <c r="O25" s="16">
        <f>SUM(O26:O28)</f>
        <v>-295400</v>
      </c>
      <c r="P25" s="16">
        <f>SUM(N25:O25)</f>
        <v>6726675</v>
      </c>
      <c r="Q25" s="68"/>
    </row>
    <row r="26" spans="1:17" s="25" customFormat="1" ht="19.5" customHeight="1">
      <c r="A26" s="18"/>
      <c r="B26" s="18"/>
      <c r="C26" s="41">
        <v>533924</v>
      </c>
      <c r="D26" s="41" t="s">
        <v>92</v>
      </c>
      <c r="E26" s="16">
        <v>2982975</v>
      </c>
      <c r="F26" s="34">
        <v>-261145</v>
      </c>
      <c r="G26" s="37">
        <f>SUM(E26:F26)</f>
        <v>2721830</v>
      </c>
      <c r="H26" s="37">
        <v>3099675</v>
      </c>
      <c r="I26" s="37">
        <v>-266387</v>
      </c>
      <c r="J26" s="37">
        <f>SUM(H26:I26)</f>
        <v>2833288</v>
      </c>
      <c r="K26" s="37">
        <v>3099675</v>
      </c>
      <c r="L26" s="37">
        <v>-266387</v>
      </c>
      <c r="M26" s="37">
        <f>SUM(K26:L26)</f>
        <v>2833288</v>
      </c>
      <c r="N26" s="37">
        <v>3099675</v>
      </c>
      <c r="O26" s="37">
        <v>-266387</v>
      </c>
      <c r="P26" s="27">
        <f>SUM(N26:O26)</f>
        <v>2833288</v>
      </c>
      <c r="Q26" s="68"/>
    </row>
    <row r="27" spans="1:17" s="25" customFormat="1" ht="19.5" customHeight="1">
      <c r="A27" s="18"/>
      <c r="B27" s="18"/>
      <c r="C27" s="41">
        <v>533925</v>
      </c>
      <c r="D27" s="41" t="s">
        <v>92</v>
      </c>
      <c r="E27" s="16">
        <v>233400</v>
      </c>
      <c r="F27" s="34">
        <v>-15794</v>
      </c>
      <c r="G27" s="37">
        <f>SUM(E27:F27)</f>
        <v>217606</v>
      </c>
      <c r="H27" s="37">
        <v>320925</v>
      </c>
      <c r="I27" s="37">
        <v>-29013</v>
      </c>
      <c r="J27" s="37">
        <f>SUM(H27:I27)</f>
        <v>291912</v>
      </c>
      <c r="K27" s="37">
        <v>320925</v>
      </c>
      <c r="L27" s="37">
        <v>-29013</v>
      </c>
      <c r="M27" s="37">
        <f>SUM(K27:L27)</f>
        <v>291912</v>
      </c>
      <c r="N27" s="37">
        <v>320925</v>
      </c>
      <c r="O27" s="37">
        <v>-29013</v>
      </c>
      <c r="P27" s="27">
        <f>SUM(N27:O27)</f>
        <v>291912</v>
      </c>
      <c r="Q27" s="69"/>
    </row>
    <row r="28" spans="1:17" s="28" customFormat="1" ht="36.75" customHeight="1">
      <c r="A28" s="26"/>
      <c r="B28" s="26"/>
      <c r="C28" s="26">
        <v>533950</v>
      </c>
      <c r="D28" s="26" t="s">
        <v>43</v>
      </c>
      <c r="E28" s="27">
        <v>100000</v>
      </c>
      <c r="F28" s="27">
        <v>-80000</v>
      </c>
      <c r="G28" s="27">
        <f>SUM(E28:F28)</f>
        <v>20000</v>
      </c>
      <c r="H28" s="27"/>
      <c r="I28" s="27"/>
      <c r="J28" s="27"/>
      <c r="K28" s="27"/>
      <c r="L28" s="27"/>
      <c r="M28" s="27"/>
      <c r="N28" s="27"/>
      <c r="O28" s="27"/>
      <c r="P28" s="27"/>
      <c r="Q28" s="43" t="s">
        <v>109</v>
      </c>
    </row>
    <row r="29" spans="1:17" s="25" customFormat="1" ht="15" customHeight="1">
      <c r="A29" s="31" t="s">
        <v>76</v>
      </c>
      <c r="B29" s="29"/>
      <c r="C29" s="29"/>
      <c r="D29" s="29" t="s">
        <v>77</v>
      </c>
      <c r="E29" s="30"/>
      <c r="F29" s="30"/>
      <c r="G29" s="30"/>
      <c r="H29" s="30"/>
      <c r="I29" s="30"/>
      <c r="J29" s="30"/>
      <c r="K29" s="30"/>
      <c r="L29" s="30"/>
      <c r="M29" s="30"/>
      <c r="N29" s="30"/>
      <c r="O29" s="30"/>
      <c r="P29" s="30"/>
      <c r="Q29" s="67" t="s">
        <v>114</v>
      </c>
    </row>
    <row r="30" spans="1:17" s="25" customFormat="1" ht="12.75">
      <c r="A30" s="18"/>
      <c r="B30" s="18">
        <v>15</v>
      </c>
      <c r="C30" s="18"/>
      <c r="D30" s="18" t="s">
        <v>42</v>
      </c>
      <c r="E30" s="16">
        <v>10205180</v>
      </c>
      <c r="F30" s="16">
        <v>17640</v>
      </c>
      <c r="G30" s="16">
        <f>SUM(E30:F30)</f>
        <v>10222820</v>
      </c>
      <c r="H30" s="16">
        <v>10255000</v>
      </c>
      <c r="I30" s="16">
        <v>43170</v>
      </c>
      <c r="J30" s="16">
        <f>SUM(H30:I30)</f>
        <v>10298170</v>
      </c>
      <c r="K30" s="16">
        <v>10638000</v>
      </c>
      <c r="L30" s="16">
        <v>45011</v>
      </c>
      <c r="M30" s="16">
        <f>SUM(K30:L30)</f>
        <v>10683011</v>
      </c>
      <c r="N30" s="16">
        <v>10793000</v>
      </c>
      <c r="O30" s="16">
        <v>-19500</v>
      </c>
      <c r="P30" s="16">
        <f>SUM(N30:O30)</f>
        <v>10773500</v>
      </c>
      <c r="Q30" s="68"/>
    </row>
    <row r="31" spans="1:17" s="28" customFormat="1" ht="21" customHeight="1">
      <c r="A31" s="26"/>
      <c r="B31" s="26"/>
      <c r="C31" s="26">
        <v>531811</v>
      </c>
      <c r="D31" s="26" t="s">
        <v>83</v>
      </c>
      <c r="E31" s="27">
        <v>9043180</v>
      </c>
      <c r="F31" s="27">
        <v>17640</v>
      </c>
      <c r="G31" s="27">
        <f>SUM(E31:F31)</f>
        <v>9060820</v>
      </c>
      <c r="H31" s="27">
        <v>9259000</v>
      </c>
      <c r="I31" s="27">
        <v>43170</v>
      </c>
      <c r="J31" s="27">
        <f>SUM(H31:I31)</f>
        <v>9302170</v>
      </c>
      <c r="K31" s="27">
        <v>9564000</v>
      </c>
      <c r="L31" s="27">
        <v>45011</v>
      </c>
      <c r="M31" s="27">
        <f>SUM(K31:L31)</f>
        <v>9609011</v>
      </c>
      <c r="N31" s="27">
        <v>9712000</v>
      </c>
      <c r="O31" s="27">
        <v>-19500</v>
      </c>
      <c r="P31" s="27">
        <f>SUM(N31:O31)</f>
        <v>9692500</v>
      </c>
      <c r="Q31" s="69"/>
    </row>
    <row r="32" spans="1:17" s="25" customFormat="1" ht="15" customHeight="1">
      <c r="A32" s="31" t="s">
        <v>53</v>
      </c>
      <c r="B32" s="29"/>
      <c r="C32" s="29"/>
      <c r="D32" s="29" t="s">
        <v>37</v>
      </c>
      <c r="E32" s="30"/>
      <c r="F32" s="30"/>
      <c r="G32" s="30"/>
      <c r="H32" s="30"/>
      <c r="I32" s="30"/>
      <c r="J32" s="30"/>
      <c r="K32" s="30"/>
      <c r="L32" s="30"/>
      <c r="M32" s="30"/>
      <c r="N32" s="30"/>
      <c r="O32" s="30"/>
      <c r="P32" s="30"/>
      <c r="Q32" s="67" t="s">
        <v>107</v>
      </c>
    </row>
    <row r="33" spans="1:17" s="25" customFormat="1" ht="30.75" customHeight="1">
      <c r="A33" s="18"/>
      <c r="B33" s="18">
        <v>13</v>
      </c>
      <c r="C33" s="18"/>
      <c r="D33" s="18" t="s">
        <v>40</v>
      </c>
      <c r="E33" s="16">
        <v>4168030</v>
      </c>
      <c r="F33" s="16">
        <f>SUM(F34:F36)</f>
        <v>-933050</v>
      </c>
      <c r="G33" s="16">
        <f>SUM(E33:F33)</f>
        <v>3234980</v>
      </c>
      <c r="H33" s="16">
        <v>2109720</v>
      </c>
      <c r="I33" s="16">
        <f>SUM(I34:I36)</f>
        <v>121690</v>
      </c>
      <c r="J33" s="16">
        <f>SUM(H33:I33)</f>
        <v>2231410</v>
      </c>
      <c r="K33" s="16">
        <v>2219820</v>
      </c>
      <c r="L33" s="16">
        <f>SUM(L34:L36)</f>
        <v>106990</v>
      </c>
      <c r="M33" s="16">
        <f>SUM(K33:L33)</f>
        <v>2326810</v>
      </c>
      <c r="N33" s="16">
        <v>2273780</v>
      </c>
      <c r="O33" s="16">
        <f>SUM(O34:O36)</f>
        <v>91990</v>
      </c>
      <c r="P33" s="16">
        <f>SUM(N33:O33)</f>
        <v>2365770</v>
      </c>
      <c r="Q33" s="68"/>
    </row>
    <row r="34" spans="1:17" s="25" customFormat="1" ht="30.75" customHeight="1">
      <c r="A34" s="18"/>
      <c r="B34" s="18"/>
      <c r="C34" s="36">
        <v>529190</v>
      </c>
      <c r="D34" s="36" t="s">
        <v>55</v>
      </c>
      <c r="E34" s="16">
        <v>900000</v>
      </c>
      <c r="F34" s="34">
        <v>292080</v>
      </c>
      <c r="G34" s="37">
        <f>SUM(E34:F34)</f>
        <v>1192080</v>
      </c>
      <c r="H34" s="34">
        <v>733500</v>
      </c>
      <c r="I34" s="34">
        <v>121690</v>
      </c>
      <c r="J34" s="37">
        <f>SUM(H34:I34)</f>
        <v>855190</v>
      </c>
      <c r="K34" s="34">
        <v>748200</v>
      </c>
      <c r="L34" s="34">
        <v>106990</v>
      </c>
      <c r="M34" s="37">
        <f>SUM(K34:L34)</f>
        <v>855190</v>
      </c>
      <c r="N34" s="34">
        <v>763200</v>
      </c>
      <c r="O34" s="34">
        <v>91990</v>
      </c>
      <c r="P34" s="27">
        <f>SUM(N34:O34)</f>
        <v>855190</v>
      </c>
      <c r="Q34" s="68"/>
    </row>
    <row r="35" spans="1:17" s="28" customFormat="1" ht="21.75" customHeight="1">
      <c r="A35" s="26"/>
      <c r="B35" s="26"/>
      <c r="C35" s="26">
        <v>529198</v>
      </c>
      <c r="D35" s="26" t="s">
        <v>90</v>
      </c>
      <c r="E35" s="27">
        <v>1514800</v>
      </c>
      <c r="F35" s="27">
        <v>-1000000</v>
      </c>
      <c r="G35" s="27">
        <f>SUM(E35:F35)</f>
        <v>514800</v>
      </c>
      <c r="H35" s="27"/>
      <c r="I35" s="27"/>
      <c r="J35" s="27"/>
      <c r="K35" s="27"/>
      <c r="L35" s="27"/>
      <c r="M35" s="27"/>
      <c r="N35" s="27"/>
      <c r="O35" s="27"/>
      <c r="P35" s="27"/>
      <c r="Q35" s="67" t="s">
        <v>108</v>
      </c>
    </row>
    <row r="36" spans="1:17" s="28" customFormat="1" ht="21.75" customHeight="1">
      <c r="A36" s="26"/>
      <c r="B36" s="26"/>
      <c r="C36" s="26">
        <v>529199</v>
      </c>
      <c r="D36" s="26" t="s">
        <v>91</v>
      </c>
      <c r="E36" s="27">
        <v>340130</v>
      </c>
      <c r="F36" s="27">
        <v>-225130</v>
      </c>
      <c r="G36" s="27">
        <f>SUM(E36:F36)</f>
        <v>115000</v>
      </c>
      <c r="H36" s="27"/>
      <c r="I36" s="27"/>
      <c r="J36" s="27"/>
      <c r="K36" s="27"/>
      <c r="L36" s="27"/>
      <c r="M36" s="27"/>
      <c r="N36" s="27"/>
      <c r="O36" s="27"/>
      <c r="P36" s="27"/>
      <c r="Q36" s="69"/>
    </row>
    <row r="37" spans="1:17" s="28" customFormat="1" ht="21.75" customHeight="1">
      <c r="A37" s="31" t="s">
        <v>53</v>
      </c>
      <c r="B37" s="29"/>
      <c r="C37" s="29"/>
      <c r="D37" s="29" t="s">
        <v>37</v>
      </c>
      <c r="E37" s="30"/>
      <c r="F37" s="30"/>
      <c r="G37" s="30"/>
      <c r="H37" s="30"/>
      <c r="I37" s="30"/>
      <c r="J37" s="30"/>
      <c r="K37" s="30"/>
      <c r="L37" s="30"/>
      <c r="M37" s="30"/>
      <c r="N37" s="30"/>
      <c r="O37" s="30"/>
      <c r="P37" s="30"/>
      <c r="Q37" s="82" t="s">
        <v>121</v>
      </c>
    </row>
    <row r="38" spans="1:17" s="28" customFormat="1" ht="15.75" customHeight="1">
      <c r="A38" s="18"/>
      <c r="B38" s="18">
        <v>16</v>
      </c>
      <c r="C38" s="18"/>
      <c r="D38" s="18" t="s">
        <v>119</v>
      </c>
      <c r="E38" s="16">
        <v>202510</v>
      </c>
      <c r="F38" s="16">
        <v>600000</v>
      </c>
      <c r="G38" s="16">
        <f>SUM(E38:F38)</f>
        <v>802510</v>
      </c>
      <c r="H38" s="16"/>
      <c r="I38" s="16"/>
      <c r="J38" s="16"/>
      <c r="K38" s="16"/>
      <c r="L38" s="16"/>
      <c r="M38" s="16"/>
      <c r="N38" s="16"/>
      <c r="O38" s="16"/>
      <c r="P38" s="16"/>
      <c r="Q38" s="83"/>
    </row>
    <row r="39" spans="1:17" s="28" customFormat="1" ht="15.75" customHeight="1">
      <c r="A39" s="26"/>
      <c r="B39" s="26"/>
      <c r="C39" s="26">
        <v>542212</v>
      </c>
      <c r="D39" s="26" t="s">
        <v>120</v>
      </c>
      <c r="E39" s="49">
        <v>70000</v>
      </c>
      <c r="F39" s="49">
        <v>600000</v>
      </c>
      <c r="G39" s="27">
        <f>SUM(E39:F39)</f>
        <v>670000</v>
      </c>
      <c r="H39" s="49"/>
      <c r="I39" s="49"/>
      <c r="J39" s="49"/>
      <c r="K39" s="49"/>
      <c r="L39" s="49"/>
      <c r="M39" s="49"/>
      <c r="N39" s="49"/>
      <c r="O39" s="49"/>
      <c r="P39" s="49"/>
      <c r="Q39" s="84"/>
    </row>
    <row r="40" spans="1:17" s="25" customFormat="1" ht="15" customHeight="1">
      <c r="A40" s="31" t="s">
        <v>142</v>
      </c>
      <c r="B40" s="29"/>
      <c r="C40" s="29"/>
      <c r="D40" s="29" t="s">
        <v>144</v>
      </c>
      <c r="E40" s="30"/>
      <c r="F40" s="30"/>
      <c r="G40" s="30"/>
      <c r="H40" s="30"/>
      <c r="I40" s="30"/>
      <c r="J40" s="30"/>
      <c r="K40" s="30"/>
      <c r="L40" s="30"/>
      <c r="M40" s="30"/>
      <c r="N40" s="30"/>
      <c r="O40" s="30"/>
      <c r="P40" s="30"/>
      <c r="Q40" s="67" t="s">
        <v>143</v>
      </c>
    </row>
    <row r="41" spans="1:17" s="25" customFormat="1" ht="17.25" customHeight="1">
      <c r="A41" s="18"/>
      <c r="B41" s="18">
        <v>13</v>
      </c>
      <c r="C41" s="18"/>
      <c r="D41" s="18" t="s">
        <v>40</v>
      </c>
      <c r="E41" s="16">
        <v>13872</v>
      </c>
      <c r="F41" s="34">
        <v>3338</v>
      </c>
      <c r="G41" s="16">
        <f>SUM(E41:F41)</f>
        <v>17210</v>
      </c>
      <c r="H41" s="16"/>
      <c r="I41" s="16"/>
      <c r="J41" s="16"/>
      <c r="K41" s="16"/>
      <c r="L41" s="16"/>
      <c r="M41" s="16"/>
      <c r="N41" s="16"/>
      <c r="O41" s="16"/>
      <c r="P41" s="16"/>
      <c r="Q41" s="68"/>
    </row>
    <row r="42" spans="1:17" s="28" customFormat="1" ht="17.25" customHeight="1">
      <c r="A42" s="26"/>
      <c r="B42" s="26"/>
      <c r="C42" s="36">
        <v>529190</v>
      </c>
      <c r="D42" s="36" t="s">
        <v>55</v>
      </c>
      <c r="E42" s="27">
        <v>572</v>
      </c>
      <c r="F42" s="54">
        <v>3338</v>
      </c>
      <c r="G42" s="27">
        <f>SUM(E42:F42)</f>
        <v>3910</v>
      </c>
      <c r="H42" s="27"/>
      <c r="I42" s="27"/>
      <c r="J42" s="27"/>
      <c r="K42" s="27"/>
      <c r="L42" s="27"/>
      <c r="M42" s="27"/>
      <c r="N42" s="27"/>
      <c r="O42" s="27"/>
      <c r="P42" s="27"/>
      <c r="Q42" s="69"/>
    </row>
    <row r="43" spans="1:17" s="25" customFormat="1" ht="15" customHeight="1">
      <c r="A43" s="31" t="s">
        <v>138</v>
      </c>
      <c r="B43" s="29"/>
      <c r="C43" s="29"/>
      <c r="D43" s="29" t="s">
        <v>139</v>
      </c>
      <c r="E43" s="30"/>
      <c r="F43" s="30"/>
      <c r="G43" s="30"/>
      <c r="H43" s="30"/>
      <c r="I43" s="30"/>
      <c r="J43" s="30"/>
      <c r="K43" s="30"/>
      <c r="L43" s="30"/>
      <c r="M43" s="30"/>
      <c r="N43" s="30"/>
      <c r="O43" s="30"/>
      <c r="P43" s="30"/>
      <c r="Q43" s="67" t="s">
        <v>140</v>
      </c>
    </row>
    <row r="44" spans="1:17" s="25" customFormat="1" ht="24.75" customHeight="1">
      <c r="A44" s="18"/>
      <c r="B44" s="18">
        <v>11</v>
      </c>
      <c r="C44" s="18"/>
      <c r="D44" s="18" t="s">
        <v>67</v>
      </c>
      <c r="E44" s="16">
        <v>1530736</v>
      </c>
      <c r="F44" s="16">
        <v>93000</v>
      </c>
      <c r="G44" s="16">
        <f>SUM(E44:F44)</f>
        <v>1623736</v>
      </c>
      <c r="H44" s="16">
        <v>1492543</v>
      </c>
      <c r="I44" s="16">
        <v>126500</v>
      </c>
      <c r="J44" s="16">
        <f>SUM(H44:I44)</f>
        <v>1619043</v>
      </c>
      <c r="K44" s="16">
        <v>1425907</v>
      </c>
      <c r="L44" s="16">
        <v>129000</v>
      </c>
      <c r="M44" s="16">
        <f>SUM(K44:L44)</f>
        <v>1554907</v>
      </c>
      <c r="N44" s="16">
        <v>1453628</v>
      </c>
      <c r="O44" s="16">
        <v>131500</v>
      </c>
      <c r="P44" s="16">
        <f>SUM(N44:O44)</f>
        <v>1585128</v>
      </c>
      <c r="Q44" s="68"/>
    </row>
    <row r="45" spans="1:17" s="25" customFormat="1" ht="24.75" customHeight="1">
      <c r="A45" s="18"/>
      <c r="B45" s="18"/>
      <c r="C45" s="26">
        <v>50</v>
      </c>
      <c r="D45" s="26" t="s">
        <v>47</v>
      </c>
      <c r="E45" s="27">
        <v>1530736</v>
      </c>
      <c r="F45" s="27">
        <v>93000</v>
      </c>
      <c r="G45" s="27">
        <f>SUM(E45:F45)</f>
        <v>1623736</v>
      </c>
      <c r="H45" s="27">
        <v>1492543</v>
      </c>
      <c r="I45" s="27">
        <v>126500</v>
      </c>
      <c r="J45" s="27">
        <f>SUM(H45:I45)</f>
        <v>1619043</v>
      </c>
      <c r="K45" s="27">
        <v>1425907</v>
      </c>
      <c r="L45" s="27">
        <v>129000</v>
      </c>
      <c r="M45" s="27">
        <f>SUM(K45:L45)</f>
        <v>1554907</v>
      </c>
      <c r="N45" s="27">
        <v>1453628</v>
      </c>
      <c r="O45" s="27">
        <v>131500</v>
      </c>
      <c r="P45" s="27">
        <f>SUM(N45:O45)</f>
        <v>1585128</v>
      </c>
      <c r="Q45" s="68"/>
    </row>
    <row r="46" spans="1:17" s="25" customFormat="1" ht="24.75" customHeight="1">
      <c r="A46" s="18"/>
      <c r="B46" s="18">
        <v>16</v>
      </c>
      <c r="C46" s="18"/>
      <c r="D46" s="18" t="s">
        <v>48</v>
      </c>
      <c r="E46" s="16">
        <v>41000</v>
      </c>
      <c r="F46" s="16">
        <v>20000</v>
      </c>
      <c r="G46" s="16">
        <f>SUM(E46:F46)</f>
        <v>61000</v>
      </c>
      <c r="H46" s="16">
        <v>6640</v>
      </c>
      <c r="I46" s="16">
        <v>30000</v>
      </c>
      <c r="J46" s="16">
        <f>SUM(H46:I46)</f>
        <v>36640</v>
      </c>
      <c r="K46" s="16">
        <v>6780</v>
      </c>
      <c r="L46" s="16"/>
      <c r="M46" s="16">
        <f>SUM(K46:L46)</f>
        <v>6780</v>
      </c>
      <c r="N46" s="16">
        <v>6920</v>
      </c>
      <c r="O46" s="16"/>
      <c r="P46" s="16">
        <f>SUM(N46:O46)</f>
        <v>6920</v>
      </c>
      <c r="Q46" s="68"/>
    </row>
    <row r="47" spans="1:17" s="28" customFormat="1" ht="24.75" customHeight="1">
      <c r="A47" s="26"/>
      <c r="B47" s="26"/>
      <c r="C47" s="26">
        <v>542210</v>
      </c>
      <c r="D47" s="26" t="s">
        <v>141</v>
      </c>
      <c r="E47" s="27">
        <v>0</v>
      </c>
      <c r="F47" s="27">
        <v>20000</v>
      </c>
      <c r="G47" s="27">
        <f>SUM(E47:F47)</f>
        <v>20000</v>
      </c>
      <c r="H47" s="27">
        <v>0</v>
      </c>
      <c r="I47" s="27">
        <v>30000</v>
      </c>
      <c r="J47" s="27">
        <f>SUM(H47:I47)</f>
        <v>30000</v>
      </c>
      <c r="K47" s="27">
        <v>0</v>
      </c>
      <c r="L47" s="27"/>
      <c r="M47" s="27">
        <f>SUM(K47:L47)</f>
        <v>0</v>
      </c>
      <c r="N47" s="27"/>
      <c r="O47" s="27"/>
      <c r="P47" s="27">
        <f>SUM(N47:O47)</f>
        <v>0</v>
      </c>
      <c r="Q47" s="69"/>
    </row>
    <row r="48" spans="1:17" s="25" customFormat="1" ht="15" customHeight="1">
      <c r="A48" s="31" t="s">
        <v>134</v>
      </c>
      <c r="B48" s="29"/>
      <c r="C48" s="29"/>
      <c r="D48" s="29" t="s">
        <v>135</v>
      </c>
      <c r="E48" s="30"/>
      <c r="F48" s="30"/>
      <c r="G48" s="30"/>
      <c r="H48" s="30"/>
      <c r="I48" s="30"/>
      <c r="J48" s="30"/>
      <c r="K48" s="30"/>
      <c r="L48" s="30"/>
      <c r="M48" s="30"/>
      <c r="N48" s="30"/>
      <c r="O48" s="30"/>
      <c r="P48" s="30"/>
      <c r="Q48" s="67" t="s">
        <v>168</v>
      </c>
    </row>
    <row r="49" spans="1:17" s="25" customFormat="1" ht="28.5" customHeight="1">
      <c r="A49" s="18"/>
      <c r="B49" s="18">
        <v>11</v>
      </c>
      <c r="C49" s="18"/>
      <c r="D49" s="18" t="s">
        <v>136</v>
      </c>
      <c r="E49" s="16">
        <v>500720</v>
      </c>
      <c r="F49" s="34">
        <v>-436141</v>
      </c>
      <c r="G49" s="34">
        <f t="shared" ref="G49:G54" si="0">SUM(E49:F49)</f>
        <v>64579</v>
      </c>
      <c r="H49" s="34">
        <v>500925</v>
      </c>
      <c r="I49" s="34">
        <v>-443515</v>
      </c>
      <c r="J49" s="34">
        <f>SUM(H49:I49)</f>
        <v>57410</v>
      </c>
      <c r="K49" s="34">
        <v>500709</v>
      </c>
      <c r="L49" s="34">
        <v>-452386</v>
      </c>
      <c r="M49" s="34">
        <f>SUM(K49:L49)</f>
        <v>48323</v>
      </c>
      <c r="N49" s="34">
        <v>510723</v>
      </c>
      <c r="O49" s="34">
        <v>-461434</v>
      </c>
      <c r="P49" s="16">
        <f>SUM(N49:O49)</f>
        <v>49289</v>
      </c>
      <c r="Q49" s="68"/>
    </row>
    <row r="50" spans="1:17" s="25" customFormat="1" ht="28.5" customHeight="1">
      <c r="A50" s="18"/>
      <c r="B50" s="18"/>
      <c r="C50" s="26">
        <v>50</v>
      </c>
      <c r="D50" s="26" t="s">
        <v>47</v>
      </c>
      <c r="E50" s="55">
        <v>500720</v>
      </c>
      <c r="F50" s="40">
        <v>-436141</v>
      </c>
      <c r="G50" s="40">
        <f t="shared" si="0"/>
        <v>64579</v>
      </c>
      <c r="H50" s="40">
        <v>500925</v>
      </c>
      <c r="I50" s="40">
        <v>-443515</v>
      </c>
      <c r="J50" s="40">
        <f>SUM(H50:I50)</f>
        <v>57410</v>
      </c>
      <c r="K50" s="40">
        <v>500709</v>
      </c>
      <c r="L50" s="40">
        <v>-452386</v>
      </c>
      <c r="M50" s="40">
        <f>SUM(K50:L50)</f>
        <v>48323</v>
      </c>
      <c r="N50" s="40">
        <v>510723</v>
      </c>
      <c r="O50" s="40">
        <v>-461434</v>
      </c>
      <c r="P50" s="55">
        <f>SUM(N50:O50)</f>
        <v>49289</v>
      </c>
      <c r="Q50" s="68"/>
    </row>
    <row r="51" spans="1:17" s="25" customFormat="1" ht="28.5" customHeight="1">
      <c r="A51" s="18"/>
      <c r="B51" s="18">
        <v>13</v>
      </c>
      <c r="C51" s="18"/>
      <c r="D51" s="18" t="s">
        <v>40</v>
      </c>
      <c r="E51" s="16">
        <v>210997</v>
      </c>
      <c r="F51" s="34">
        <v>5000</v>
      </c>
      <c r="G51" s="16">
        <f t="shared" si="0"/>
        <v>215997</v>
      </c>
      <c r="H51" s="55"/>
      <c r="I51" s="40"/>
      <c r="J51" s="40"/>
      <c r="K51" s="40"/>
      <c r="L51" s="40"/>
      <c r="M51" s="40"/>
      <c r="N51" s="40"/>
      <c r="O51" s="40"/>
      <c r="P51" s="55"/>
      <c r="Q51" s="68"/>
    </row>
    <row r="52" spans="1:17" s="25" customFormat="1" ht="28.5" customHeight="1">
      <c r="A52" s="18"/>
      <c r="B52" s="26"/>
      <c r="C52" s="36">
        <v>529190</v>
      </c>
      <c r="D52" s="36" t="s">
        <v>55</v>
      </c>
      <c r="E52" s="27">
        <v>0</v>
      </c>
      <c r="F52" s="37">
        <v>5000</v>
      </c>
      <c r="G52" s="27">
        <f t="shared" si="0"/>
        <v>5000</v>
      </c>
      <c r="H52" s="55"/>
      <c r="I52" s="40"/>
      <c r="J52" s="40"/>
      <c r="K52" s="40"/>
      <c r="L52" s="40"/>
      <c r="M52" s="40"/>
      <c r="N52" s="40"/>
      <c r="O52" s="40"/>
      <c r="P52" s="55"/>
      <c r="Q52" s="68"/>
    </row>
    <row r="53" spans="1:17" s="25" customFormat="1" ht="28.5" customHeight="1">
      <c r="A53" s="18"/>
      <c r="B53" s="18">
        <v>15</v>
      </c>
      <c r="C53" s="18"/>
      <c r="D53" s="18" t="s">
        <v>42</v>
      </c>
      <c r="E53" s="16">
        <v>209368</v>
      </c>
      <c r="F53" s="34">
        <v>140000</v>
      </c>
      <c r="G53" s="16">
        <f t="shared" si="0"/>
        <v>349368</v>
      </c>
      <c r="H53" s="16">
        <v>4208</v>
      </c>
      <c r="I53" s="34">
        <v>350000</v>
      </c>
      <c r="J53" s="34">
        <f>SUM(H53:I53)</f>
        <v>354208</v>
      </c>
      <c r="K53" s="34">
        <v>4208</v>
      </c>
      <c r="L53" s="34">
        <v>355000</v>
      </c>
      <c r="M53" s="34">
        <f>SUM(K53:L53)</f>
        <v>359208</v>
      </c>
      <c r="N53" s="34">
        <v>4208</v>
      </c>
      <c r="O53" s="34">
        <v>360000</v>
      </c>
      <c r="P53" s="16">
        <f>SUM(N53:O53)</f>
        <v>364208</v>
      </c>
      <c r="Q53" s="68"/>
    </row>
    <row r="54" spans="1:17" s="25" customFormat="1" ht="28.5" customHeight="1">
      <c r="A54" s="18"/>
      <c r="B54" s="18"/>
      <c r="C54" s="26">
        <v>531811</v>
      </c>
      <c r="D54" s="26" t="s">
        <v>137</v>
      </c>
      <c r="E54" s="27">
        <v>209368</v>
      </c>
      <c r="F54" s="37">
        <v>140000</v>
      </c>
      <c r="G54" s="55">
        <f t="shared" si="0"/>
        <v>349368</v>
      </c>
      <c r="H54" s="16">
        <v>4208</v>
      </c>
      <c r="I54" s="34">
        <v>350000</v>
      </c>
      <c r="J54" s="40">
        <f>SUM(H54:I54)</f>
        <v>354208</v>
      </c>
      <c r="K54" s="34">
        <v>4208</v>
      </c>
      <c r="L54" s="34">
        <v>355000</v>
      </c>
      <c r="M54" s="40">
        <f>SUM(K54:L54)</f>
        <v>359208</v>
      </c>
      <c r="N54" s="34">
        <v>4208</v>
      </c>
      <c r="O54" s="34">
        <v>360000</v>
      </c>
      <c r="P54" s="55">
        <f>SUM(N54:O54)</f>
        <v>364208</v>
      </c>
      <c r="Q54" s="69"/>
    </row>
    <row r="55" spans="1:17" s="35" customFormat="1" ht="12.75">
      <c r="A55" s="31" t="s">
        <v>164</v>
      </c>
      <c r="B55" s="29"/>
      <c r="C55" s="29"/>
      <c r="D55" s="29" t="s">
        <v>165</v>
      </c>
      <c r="E55" s="30"/>
      <c r="F55" s="30"/>
      <c r="G55" s="30"/>
      <c r="H55" s="30"/>
      <c r="I55" s="30"/>
      <c r="J55" s="30"/>
      <c r="K55" s="30"/>
      <c r="L55" s="30"/>
      <c r="M55" s="30"/>
      <c r="N55" s="30"/>
      <c r="O55" s="30"/>
      <c r="P55" s="30"/>
      <c r="Q55" s="82" t="s">
        <v>166</v>
      </c>
    </row>
    <row r="56" spans="1:17" s="35" customFormat="1" ht="33" customHeight="1">
      <c r="A56" s="33"/>
      <c r="B56" s="18">
        <v>15</v>
      </c>
      <c r="C56" s="18"/>
      <c r="D56" s="18" t="s">
        <v>42</v>
      </c>
      <c r="E56" s="34">
        <v>378154</v>
      </c>
      <c r="F56" s="34">
        <v>6500</v>
      </c>
      <c r="G56" s="34">
        <f>SUM(E56:F56)</f>
        <v>384654</v>
      </c>
      <c r="H56" s="34">
        <v>378408</v>
      </c>
      <c r="I56" s="34">
        <v>6500</v>
      </c>
      <c r="J56" s="34">
        <f>SUM(H56:I56)</f>
        <v>384908</v>
      </c>
      <c r="K56" s="34">
        <v>378645</v>
      </c>
      <c r="L56" s="34">
        <v>6500</v>
      </c>
      <c r="M56" s="34">
        <f>SUM(K56:L56)</f>
        <v>385145</v>
      </c>
      <c r="N56" s="34">
        <v>378645</v>
      </c>
      <c r="O56" s="34">
        <v>6500</v>
      </c>
      <c r="P56" s="34">
        <f>SUM(N56:O56)</f>
        <v>385145</v>
      </c>
      <c r="Q56" s="83"/>
    </row>
    <row r="57" spans="1:17" s="38" customFormat="1" ht="33" customHeight="1">
      <c r="A57" s="36"/>
      <c r="B57" s="36"/>
      <c r="C57" s="36">
        <v>531890</v>
      </c>
      <c r="D57" s="36" t="s">
        <v>71</v>
      </c>
      <c r="E57" s="40">
        <v>378154</v>
      </c>
      <c r="F57" s="40">
        <v>6500</v>
      </c>
      <c r="G57" s="40">
        <f>SUM(E57:F57)</f>
        <v>384654</v>
      </c>
      <c r="H57" s="40">
        <v>378408</v>
      </c>
      <c r="I57" s="40">
        <v>6500</v>
      </c>
      <c r="J57" s="40">
        <f>SUM(H57:I57)</f>
        <v>384908</v>
      </c>
      <c r="K57" s="40">
        <v>378645</v>
      </c>
      <c r="L57" s="40">
        <v>6500</v>
      </c>
      <c r="M57" s="40">
        <f>SUM(K57:L57)</f>
        <v>385145</v>
      </c>
      <c r="N57" s="40">
        <v>378645</v>
      </c>
      <c r="O57" s="40">
        <v>6500</v>
      </c>
      <c r="P57" s="40">
        <f>SUM(N57:O57)</f>
        <v>385145</v>
      </c>
      <c r="Q57" s="84"/>
    </row>
    <row r="58" spans="1:17" s="25" customFormat="1" ht="12.75">
      <c r="A58" s="31" t="s">
        <v>76</v>
      </c>
      <c r="B58" s="29"/>
      <c r="C58" s="29"/>
      <c r="D58" s="29" t="s">
        <v>77</v>
      </c>
      <c r="E58" s="30"/>
      <c r="F58" s="30"/>
      <c r="G58" s="30"/>
      <c r="H58" s="30"/>
      <c r="I58" s="30"/>
      <c r="J58" s="30"/>
      <c r="K58" s="30"/>
      <c r="L58" s="30"/>
      <c r="M58" s="30"/>
      <c r="N58" s="30"/>
      <c r="O58" s="30"/>
      <c r="P58" s="30"/>
      <c r="Q58" s="67" t="s">
        <v>163</v>
      </c>
    </row>
    <row r="59" spans="1:17" s="25" customFormat="1" ht="27.75" customHeight="1">
      <c r="A59" s="18"/>
      <c r="B59" s="18">
        <v>13</v>
      </c>
      <c r="C59" s="18"/>
      <c r="D59" s="18" t="s">
        <v>40</v>
      </c>
      <c r="E59" s="16">
        <v>9120</v>
      </c>
      <c r="F59" s="16">
        <v>15000</v>
      </c>
      <c r="G59" s="16">
        <f>SUM(E59:F59)</f>
        <v>24120</v>
      </c>
      <c r="H59" s="16"/>
      <c r="I59" s="16"/>
      <c r="J59" s="16"/>
      <c r="K59" s="16"/>
      <c r="L59" s="16"/>
      <c r="M59" s="16"/>
      <c r="N59" s="16"/>
      <c r="O59" s="16"/>
      <c r="P59" s="16"/>
      <c r="Q59" s="68"/>
    </row>
    <row r="60" spans="1:17" s="28" customFormat="1" ht="27.75" customHeight="1">
      <c r="A60" s="26"/>
      <c r="B60" s="26"/>
      <c r="C60" s="36">
        <v>529190</v>
      </c>
      <c r="D60" s="36" t="s">
        <v>55</v>
      </c>
      <c r="E60" s="27">
        <v>9000</v>
      </c>
      <c r="F60" s="27">
        <v>15000</v>
      </c>
      <c r="G60" s="27">
        <f>SUM(E60:F60)</f>
        <v>24000</v>
      </c>
      <c r="H60" s="27"/>
      <c r="I60" s="27"/>
      <c r="J60" s="27"/>
      <c r="K60" s="27"/>
      <c r="L60" s="27"/>
      <c r="M60" s="27"/>
      <c r="N60" s="27"/>
      <c r="O60" s="27"/>
      <c r="P60" s="27"/>
      <c r="Q60" s="69"/>
    </row>
    <row r="61" spans="1:17" s="35" customFormat="1" ht="15" customHeight="1">
      <c r="A61" s="31" t="s">
        <v>130</v>
      </c>
      <c r="B61" s="29"/>
      <c r="C61" s="29"/>
      <c r="D61" s="29" t="s">
        <v>131</v>
      </c>
      <c r="E61" s="30"/>
      <c r="F61" s="30"/>
      <c r="G61" s="30"/>
      <c r="H61" s="30"/>
      <c r="I61" s="30"/>
      <c r="J61" s="30"/>
      <c r="K61" s="30"/>
      <c r="L61" s="30"/>
      <c r="M61" s="30"/>
      <c r="N61" s="30"/>
      <c r="O61" s="30"/>
      <c r="P61" s="30"/>
      <c r="Q61" s="82" t="s">
        <v>145</v>
      </c>
    </row>
    <row r="62" spans="1:17" s="35" customFormat="1" ht="60.75" customHeight="1">
      <c r="A62" s="33"/>
      <c r="B62" s="18">
        <v>13</v>
      </c>
      <c r="C62" s="18"/>
      <c r="D62" s="18" t="s">
        <v>133</v>
      </c>
      <c r="E62" s="34">
        <v>4850</v>
      </c>
      <c r="F62" s="34">
        <v>3600</v>
      </c>
      <c r="G62" s="34">
        <f>SUM(E62:F62)</f>
        <v>8450</v>
      </c>
      <c r="H62" s="34">
        <v>4850</v>
      </c>
      <c r="I62" s="34">
        <v>3600</v>
      </c>
      <c r="J62" s="34">
        <f>SUM(H62:I62)</f>
        <v>8450</v>
      </c>
      <c r="K62" s="34">
        <v>4850</v>
      </c>
      <c r="L62" s="34">
        <v>3600</v>
      </c>
      <c r="M62" s="34">
        <f>SUM(K62:L62)</f>
        <v>8450</v>
      </c>
      <c r="N62" s="34">
        <v>4850</v>
      </c>
      <c r="O62" s="34">
        <v>3600</v>
      </c>
      <c r="P62" s="34">
        <f>SUM(N62:O62)</f>
        <v>8450</v>
      </c>
      <c r="Q62" s="83"/>
    </row>
    <row r="63" spans="1:17" s="38" customFormat="1" ht="60.75" customHeight="1">
      <c r="A63" s="36"/>
      <c r="B63" s="36"/>
      <c r="C63" s="36">
        <v>529180</v>
      </c>
      <c r="D63" s="36" t="s">
        <v>132</v>
      </c>
      <c r="E63" s="40">
        <v>4850</v>
      </c>
      <c r="F63" s="40">
        <v>3600</v>
      </c>
      <c r="G63" s="40">
        <f>SUM(E63:F63)</f>
        <v>8450</v>
      </c>
      <c r="H63" s="40">
        <v>4850</v>
      </c>
      <c r="I63" s="40">
        <v>3600</v>
      </c>
      <c r="J63" s="40">
        <f>SUM(H63:I63)</f>
        <v>8450</v>
      </c>
      <c r="K63" s="40">
        <v>4850</v>
      </c>
      <c r="L63" s="40">
        <v>3600</v>
      </c>
      <c r="M63" s="40">
        <f>SUM(K63:L63)</f>
        <v>8450</v>
      </c>
      <c r="N63" s="40">
        <v>4850</v>
      </c>
      <c r="O63" s="40">
        <v>3600</v>
      </c>
      <c r="P63" s="40">
        <f>SUM(N63:O63)</f>
        <v>8450</v>
      </c>
      <c r="Q63" s="84"/>
    </row>
    <row r="64" spans="1:17" s="35" customFormat="1" ht="15" customHeight="1">
      <c r="A64" s="31" t="s">
        <v>151</v>
      </c>
      <c r="B64" s="29"/>
      <c r="C64" s="29"/>
      <c r="D64" s="29" t="s">
        <v>152</v>
      </c>
      <c r="E64" s="30"/>
      <c r="F64" s="30"/>
      <c r="G64" s="30"/>
      <c r="H64" s="30"/>
      <c r="I64" s="30"/>
      <c r="J64" s="30"/>
      <c r="K64" s="30"/>
      <c r="L64" s="30"/>
      <c r="M64" s="30"/>
      <c r="N64" s="30"/>
      <c r="O64" s="30"/>
      <c r="P64" s="30"/>
      <c r="Q64" s="82" t="s">
        <v>153</v>
      </c>
    </row>
    <row r="65" spans="1:17" s="35" customFormat="1" ht="18" customHeight="1">
      <c r="A65" s="33"/>
      <c r="B65" s="33">
        <v>16</v>
      </c>
      <c r="C65" s="33"/>
      <c r="D65" s="33" t="s">
        <v>48</v>
      </c>
      <c r="E65" s="34">
        <v>46700</v>
      </c>
      <c r="F65" s="34">
        <v>-40000</v>
      </c>
      <c r="G65" s="34">
        <f>SUM(E65:F65)</f>
        <v>6700</v>
      </c>
      <c r="H65" s="34"/>
      <c r="I65" s="34"/>
      <c r="J65" s="34"/>
      <c r="K65" s="34"/>
      <c r="L65" s="34"/>
      <c r="M65" s="34"/>
      <c r="N65" s="34"/>
      <c r="O65" s="34"/>
      <c r="P65" s="34"/>
      <c r="Q65" s="83"/>
    </row>
    <row r="66" spans="1:17" s="38" customFormat="1" ht="18" customHeight="1">
      <c r="A66" s="36"/>
      <c r="B66" s="36"/>
      <c r="C66" s="36">
        <v>543105</v>
      </c>
      <c r="D66" s="36" t="s">
        <v>154</v>
      </c>
      <c r="E66" s="37">
        <v>40000</v>
      </c>
      <c r="F66" s="37">
        <v>-40000</v>
      </c>
      <c r="G66" s="37">
        <f>SUM(E66:F66)</f>
        <v>0</v>
      </c>
      <c r="H66" s="37"/>
      <c r="I66" s="37"/>
      <c r="J66" s="37"/>
      <c r="K66" s="37"/>
      <c r="L66" s="37"/>
      <c r="M66" s="37"/>
      <c r="N66" s="37"/>
      <c r="O66" s="37"/>
      <c r="P66" s="37"/>
      <c r="Q66" s="83"/>
    </row>
    <row r="67" spans="1:17" s="35" customFormat="1" ht="18" customHeight="1">
      <c r="A67" s="31" t="s">
        <v>73</v>
      </c>
      <c r="B67" s="29"/>
      <c r="C67" s="29"/>
      <c r="D67" s="29" t="s">
        <v>44</v>
      </c>
      <c r="E67" s="30"/>
      <c r="F67" s="30"/>
      <c r="G67" s="30"/>
      <c r="H67" s="30"/>
      <c r="I67" s="30"/>
      <c r="J67" s="30"/>
      <c r="K67" s="30"/>
      <c r="L67" s="30"/>
      <c r="M67" s="30"/>
      <c r="N67" s="30"/>
      <c r="O67" s="30"/>
      <c r="P67" s="30"/>
      <c r="Q67" s="83"/>
    </row>
    <row r="68" spans="1:17" s="35" customFormat="1" ht="18" customHeight="1">
      <c r="A68" s="33"/>
      <c r="B68" s="33">
        <v>16</v>
      </c>
      <c r="C68" s="33"/>
      <c r="D68" s="33" t="s">
        <v>48</v>
      </c>
      <c r="E68" s="34">
        <v>182400</v>
      </c>
      <c r="F68" s="34">
        <v>60000</v>
      </c>
      <c r="G68" s="34">
        <f>SUM(E68:F68)</f>
        <v>242400</v>
      </c>
      <c r="H68" s="34"/>
      <c r="I68" s="34"/>
      <c r="J68" s="34"/>
      <c r="K68" s="34"/>
      <c r="L68" s="34"/>
      <c r="M68" s="34"/>
      <c r="N68" s="34"/>
      <c r="O68" s="34"/>
      <c r="P68" s="34"/>
      <c r="Q68" s="83"/>
    </row>
    <row r="69" spans="1:17" s="38" customFormat="1" ht="18" customHeight="1">
      <c r="A69" s="36"/>
      <c r="B69" s="36"/>
      <c r="C69" s="36">
        <v>543105</v>
      </c>
      <c r="D69" s="36" t="s">
        <v>154</v>
      </c>
      <c r="E69" s="37">
        <v>0</v>
      </c>
      <c r="F69" s="37">
        <v>60000</v>
      </c>
      <c r="G69" s="37">
        <f>SUM(E69:F69)</f>
        <v>60000</v>
      </c>
      <c r="H69" s="37"/>
      <c r="I69" s="37"/>
      <c r="J69" s="37"/>
      <c r="K69" s="37"/>
      <c r="L69" s="37"/>
      <c r="M69" s="37"/>
      <c r="N69" s="37"/>
      <c r="O69" s="37"/>
      <c r="P69" s="37"/>
      <c r="Q69" s="84"/>
    </row>
    <row r="70" spans="1:17" s="25" customFormat="1" ht="15" customHeight="1">
      <c r="A70" s="58" t="s">
        <v>60</v>
      </c>
      <c r="B70" s="59"/>
      <c r="C70" s="59"/>
      <c r="D70" s="59" t="s">
        <v>144</v>
      </c>
      <c r="E70" s="60"/>
      <c r="F70" s="60"/>
      <c r="G70" s="60"/>
      <c r="H70" s="60"/>
      <c r="I70" s="60"/>
      <c r="J70" s="60"/>
      <c r="K70" s="60"/>
      <c r="L70" s="60"/>
      <c r="M70" s="60"/>
      <c r="N70" s="60"/>
      <c r="O70" s="60"/>
      <c r="P70" s="60"/>
      <c r="Q70" s="79" t="s">
        <v>172</v>
      </c>
    </row>
    <row r="71" spans="1:17" s="25" customFormat="1" ht="17.25" customHeight="1">
      <c r="A71" s="59"/>
      <c r="B71" s="59">
        <v>13</v>
      </c>
      <c r="C71" s="59"/>
      <c r="D71" s="59" t="s">
        <v>40</v>
      </c>
      <c r="E71" s="60">
        <v>37960</v>
      </c>
      <c r="F71" s="60">
        <v>785</v>
      </c>
      <c r="G71" s="60">
        <f>SUM(E71:F71)</f>
        <v>38745</v>
      </c>
      <c r="H71" s="60"/>
      <c r="I71" s="60"/>
      <c r="J71" s="60"/>
      <c r="K71" s="60"/>
      <c r="L71" s="60"/>
      <c r="M71" s="60"/>
      <c r="N71" s="60"/>
      <c r="O71" s="60"/>
      <c r="P71" s="60"/>
      <c r="Q71" s="80"/>
    </row>
    <row r="72" spans="1:17" s="28" customFormat="1" ht="17.25" customHeight="1">
      <c r="A72" s="61"/>
      <c r="B72" s="61"/>
      <c r="C72" s="61">
        <v>523200</v>
      </c>
      <c r="D72" s="61" t="s">
        <v>173</v>
      </c>
      <c r="E72" s="62">
        <v>1300</v>
      </c>
      <c r="F72" s="62">
        <v>785</v>
      </c>
      <c r="G72" s="62">
        <f>SUM(E72:F72)</f>
        <v>2085</v>
      </c>
      <c r="H72" s="62"/>
      <c r="I72" s="62"/>
      <c r="J72" s="62"/>
      <c r="K72" s="62"/>
      <c r="L72" s="62"/>
      <c r="M72" s="62"/>
      <c r="N72" s="62"/>
      <c r="O72" s="62"/>
      <c r="P72" s="62"/>
      <c r="Q72" s="81"/>
    </row>
    <row r="73" spans="1:17" s="25" customFormat="1" ht="15" customHeight="1">
      <c r="A73" s="58" t="s">
        <v>175</v>
      </c>
      <c r="B73" s="59"/>
      <c r="C73" s="59"/>
      <c r="D73" s="59" t="s">
        <v>176</v>
      </c>
      <c r="E73" s="60"/>
      <c r="F73" s="60"/>
      <c r="G73" s="60"/>
      <c r="H73" s="60"/>
      <c r="I73" s="60"/>
      <c r="J73" s="60"/>
      <c r="K73" s="60"/>
      <c r="L73" s="60"/>
      <c r="M73" s="60"/>
      <c r="N73" s="60"/>
      <c r="O73" s="60"/>
      <c r="P73" s="60"/>
      <c r="Q73" s="79" t="s">
        <v>178</v>
      </c>
    </row>
    <row r="74" spans="1:17" s="25" customFormat="1" ht="17.25" customHeight="1">
      <c r="A74" s="59"/>
      <c r="B74" s="59">
        <v>13</v>
      </c>
      <c r="C74" s="59"/>
      <c r="D74" s="59" t="s">
        <v>40</v>
      </c>
      <c r="E74" s="60">
        <v>705900</v>
      </c>
      <c r="F74" s="60">
        <v>1200</v>
      </c>
      <c r="G74" s="60">
        <f>SUM(E74:F74)</f>
        <v>707100</v>
      </c>
      <c r="H74" s="60"/>
      <c r="I74" s="60"/>
      <c r="J74" s="60"/>
      <c r="K74" s="60"/>
      <c r="L74" s="60"/>
      <c r="M74" s="60"/>
      <c r="N74" s="60"/>
      <c r="O74" s="60"/>
      <c r="P74" s="60"/>
      <c r="Q74" s="80"/>
    </row>
    <row r="75" spans="1:17" s="28" customFormat="1" ht="17.25" customHeight="1">
      <c r="A75" s="61"/>
      <c r="B75" s="61"/>
      <c r="C75" s="61">
        <v>524151</v>
      </c>
      <c r="D75" s="61" t="s">
        <v>177</v>
      </c>
      <c r="E75" s="62">
        <v>6500</v>
      </c>
      <c r="F75" s="62">
        <v>1200</v>
      </c>
      <c r="G75" s="62">
        <f>SUM(E75:F75)</f>
        <v>7700</v>
      </c>
      <c r="H75" s="62"/>
      <c r="I75" s="62"/>
      <c r="J75" s="62"/>
      <c r="K75" s="62"/>
      <c r="L75" s="62"/>
      <c r="M75" s="62"/>
      <c r="N75" s="62"/>
      <c r="O75" s="62"/>
      <c r="P75" s="62"/>
      <c r="Q75" s="81"/>
    </row>
    <row r="76" spans="1:17">
      <c r="A76" s="73" t="s">
        <v>33</v>
      </c>
      <c r="B76" s="74"/>
      <c r="C76" s="74"/>
      <c r="D76" s="75"/>
      <c r="E76" s="44">
        <f>E7+E10+E13+E16+E19+E22+E25+E30+E33+E38+E41+E44+E46+E49+E51+E53+E56+E59+E62+E65+E68+E71+E74</f>
        <v>26204706</v>
      </c>
      <c r="F76" s="44">
        <f t="shared" ref="F76:P76" si="1">F7+F10+F13+F16+F19+F22+F25+F30+F33+F38+F41+F44+F46+F49+F51+F53+F56+F59+F62+F65+F68+F71+F74</f>
        <v>-725710</v>
      </c>
      <c r="G76" s="44">
        <f t="shared" si="1"/>
        <v>25478996</v>
      </c>
      <c r="H76" s="44">
        <f t="shared" si="1"/>
        <v>22204240</v>
      </c>
      <c r="I76" s="44">
        <f t="shared" si="1"/>
        <v>130064</v>
      </c>
      <c r="J76" s="44">
        <f t="shared" si="1"/>
        <v>22334304</v>
      </c>
      <c r="K76" s="44">
        <f t="shared" si="1"/>
        <v>22634561</v>
      </c>
      <c r="L76" s="44">
        <f t="shared" si="1"/>
        <v>81834</v>
      </c>
      <c r="M76" s="44">
        <f t="shared" si="1"/>
        <v>22716395</v>
      </c>
      <c r="N76" s="44">
        <f t="shared" si="1"/>
        <v>23043947</v>
      </c>
      <c r="O76" s="44">
        <f t="shared" si="1"/>
        <v>775</v>
      </c>
      <c r="P76" s="44">
        <f t="shared" si="1"/>
        <v>23044722</v>
      </c>
    </row>
  </sheetData>
  <mergeCells count="30">
    <mergeCell ref="H3:J3"/>
    <mergeCell ref="Q9:Q11"/>
    <mergeCell ref="Q18:Q20"/>
    <mergeCell ref="Q15:Q17"/>
    <mergeCell ref="Q37:Q39"/>
    <mergeCell ref="Q29:Q31"/>
    <mergeCell ref="Q35:Q36"/>
    <mergeCell ref="Q32:Q34"/>
    <mergeCell ref="Q24:Q27"/>
    <mergeCell ref="K3:M3"/>
    <mergeCell ref="N3:P3"/>
    <mergeCell ref="Q3:Q5"/>
    <mergeCell ref="A3:A5"/>
    <mergeCell ref="B3:B5"/>
    <mergeCell ref="C3:C5"/>
    <mergeCell ref="D3:D5"/>
    <mergeCell ref="E3:G3"/>
    <mergeCell ref="Q70:Q72"/>
    <mergeCell ref="Q73:Q75"/>
    <mergeCell ref="A76:D76"/>
    <mergeCell ref="Q6:Q8"/>
    <mergeCell ref="Q12:Q14"/>
    <mergeCell ref="Q21:Q23"/>
    <mergeCell ref="Q40:Q42"/>
    <mergeCell ref="Q43:Q47"/>
    <mergeCell ref="Q48:Q54"/>
    <mergeCell ref="Q55:Q57"/>
    <mergeCell ref="Q58:Q60"/>
    <mergeCell ref="Q61:Q63"/>
    <mergeCell ref="Q64:Q69"/>
  </mergeCells>
  <pageMargins left="0.15748031496062992" right="0.15748031496062992" top="0.35433070866141736" bottom="0.39370078740157483" header="0.23622047244094491" footer="0.15748031496062992"/>
  <pageSetup paperSize="9" scale="69" fitToHeight="2" orientation="landscape" r:id="rId1"/>
  <headerFooter>
    <oddFooter>&amp;L20.1.A&amp;CAnlage 1 zur Vorlage 20/022/2016&amp;R&amp;P</oddFooter>
  </headerFooter>
</worksheet>
</file>

<file path=xl/worksheets/sheet5.xml><?xml version="1.0" encoding="utf-8"?>
<worksheet xmlns="http://schemas.openxmlformats.org/spreadsheetml/2006/main" xmlns:r="http://schemas.openxmlformats.org/officeDocument/2006/relationships">
  <sheetPr codeName="Tabelle7">
    <pageSetUpPr fitToPage="1"/>
  </sheetPr>
  <dimension ref="A1:Q49"/>
  <sheetViews>
    <sheetView workbookViewId="0">
      <selection activeCell="A51" sqref="A51:XFD73"/>
    </sheetView>
  </sheetViews>
  <sheetFormatPr baseColWidth="10" defaultRowHeight="14.25"/>
  <cols>
    <col min="1" max="1" width="7.7109375" style="2" customWidth="1"/>
    <col min="2" max="2" width="6.42578125" style="2" customWidth="1"/>
    <col min="3" max="3" width="7.7109375" style="2" customWidth="1"/>
    <col min="4" max="4" width="25" style="2" customWidth="1"/>
    <col min="5" max="6" width="9.85546875" style="2" bestFit="1" customWidth="1"/>
    <col min="7" max="7" width="9.7109375" style="2" bestFit="1" customWidth="1"/>
    <col min="8" max="16" width="10.5703125" style="2" customWidth="1"/>
    <col min="17" max="17" width="34.7109375" style="2" customWidth="1"/>
    <col min="18" max="16384" width="11.42578125" style="2"/>
  </cols>
  <sheetData>
    <row r="1" spans="1:17" ht="16.5">
      <c r="A1" s="4" t="str">
        <f>Gesamtzusammenstellung!A1</f>
        <v>Zusammenstellung 2016 - 2019</v>
      </c>
      <c r="E1" s="1" t="s">
        <v>96</v>
      </c>
    </row>
    <row r="3" spans="1:17" ht="15">
      <c r="A3" s="76" t="s">
        <v>28</v>
      </c>
      <c r="B3" s="76" t="s">
        <v>29</v>
      </c>
      <c r="C3" s="76" t="s">
        <v>30</v>
      </c>
      <c r="D3" s="76" t="s">
        <v>31</v>
      </c>
      <c r="E3" s="64" t="str">
        <f>Gesamtzusammenstellung!B3</f>
        <v>Veränderung 2016</v>
      </c>
      <c r="F3" s="65"/>
      <c r="G3" s="66"/>
      <c r="H3" s="64" t="str">
        <f>Gesamtzusammenstellung!E3</f>
        <v>Veränderung 2017</v>
      </c>
      <c r="I3" s="65"/>
      <c r="J3" s="66"/>
      <c r="K3" s="64" t="str">
        <f>Gesamtzusammenstellung!H3</f>
        <v>Veränderung 2018</v>
      </c>
      <c r="L3" s="65"/>
      <c r="M3" s="66"/>
      <c r="N3" s="64" t="str">
        <f>Gesamtzusammenstellung!K3</f>
        <v>Veränderung 2019</v>
      </c>
      <c r="O3" s="65"/>
      <c r="P3" s="66"/>
      <c r="Q3" s="70" t="s">
        <v>27</v>
      </c>
    </row>
    <row r="4" spans="1:17">
      <c r="A4" s="77"/>
      <c r="B4" s="77"/>
      <c r="C4" s="77"/>
      <c r="D4" s="77"/>
      <c r="E4" s="5" t="s">
        <v>1</v>
      </c>
      <c r="F4" s="6" t="s">
        <v>2</v>
      </c>
      <c r="G4" s="7" t="s">
        <v>3</v>
      </c>
      <c r="H4" s="5" t="s">
        <v>1</v>
      </c>
      <c r="I4" s="6" t="s">
        <v>2</v>
      </c>
      <c r="J4" s="7" t="s">
        <v>3</v>
      </c>
      <c r="K4" s="5" t="s">
        <v>1</v>
      </c>
      <c r="L4" s="6" t="s">
        <v>2</v>
      </c>
      <c r="M4" s="7" t="s">
        <v>3</v>
      </c>
      <c r="N4" s="5" t="s">
        <v>1</v>
      </c>
      <c r="O4" s="6" t="s">
        <v>2</v>
      </c>
      <c r="P4" s="7" t="s">
        <v>3</v>
      </c>
      <c r="Q4" s="71"/>
    </row>
    <row r="5" spans="1:17">
      <c r="A5" s="78"/>
      <c r="B5" s="78"/>
      <c r="C5" s="78"/>
      <c r="D5" s="78"/>
      <c r="E5" s="5" t="s">
        <v>4</v>
      </c>
      <c r="F5" s="22" t="s">
        <v>4</v>
      </c>
      <c r="G5" s="7" t="s">
        <v>4</v>
      </c>
      <c r="H5" s="5" t="s">
        <v>4</v>
      </c>
      <c r="I5" s="22" t="s">
        <v>4</v>
      </c>
      <c r="J5" s="7" t="s">
        <v>4</v>
      </c>
      <c r="K5" s="5" t="s">
        <v>4</v>
      </c>
      <c r="L5" s="22" t="s">
        <v>4</v>
      </c>
      <c r="M5" s="7" t="s">
        <v>4</v>
      </c>
      <c r="N5" s="5" t="s">
        <v>4</v>
      </c>
      <c r="O5" s="22" t="s">
        <v>4</v>
      </c>
      <c r="P5" s="7" t="s">
        <v>4</v>
      </c>
      <c r="Q5" s="72"/>
    </row>
    <row r="6" spans="1:17" s="24" customFormat="1">
      <c r="A6" s="31" t="s">
        <v>76</v>
      </c>
      <c r="B6" s="29"/>
      <c r="C6" s="29"/>
      <c r="D6" s="29" t="s">
        <v>77</v>
      </c>
      <c r="E6" s="46"/>
      <c r="F6" s="46"/>
      <c r="G6" s="46"/>
      <c r="H6" s="46"/>
      <c r="I6" s="46"/>
      <c r="J6" s="46"/>
      <c r="K6" s="46"/>
      <c r="L6" s="46"/>
      <c r="M6" s="46"/>
      <c r="N6" s="46"/>
      <c r="O6" s="46"/>
      <c r="P6" s="46"/>
      <c r="Q6" s="82" t="s">
        <v>100</v>
      </c>
    </row>
    <row r="7" spans="1:17" s="24" customFormat="1">
      <c r="A7" s="18"/>
      <c r="B7" s="18">
        <v>1</v>
      </c>
      <c r="C7" s="18"/>
      <c r="D7" s="18" t="s">
        <v>101</v>
      </c>
      <c r="E7" s="34">
        <v>0</v>
      </c>
      <c r="F7" s="34">
        <v>63000</v>
      </c>
      <c r="G7" s="34">
        <f>SUM(E7:F7)</f>
        <v>63000</v>
      </c>
      <c r="H7" s="13"/>
      <c r="I7" s="13"/>
      <c r="J7" s="13"/>
      <c r="K7" s="13"/>
      <c r="L7" s="13"/>
      <c r="M7" s="13"/>
      <c r="N7" s="13"/>
      <c r="O7" s="13"/>
      <c r="P7" s="13"/>
      <c r="Q7" s="83"/>
    </row>
    <row r="8" spans="1:17" s="24" customFormat="1">
      <c r="A8" s="18"/>
      <c r="B8" s="18"/>
      <c r="C8" s="26">
        <v>681100</v>
      </c>
      <c r="D8" s="26" t="s">
        <v>99</v>
      </c>
      <c r="E8" s="37">
        <v>0</v>
      </c>
      <c r="F8" s="37">
        <v>63000</v>
      </c>
      <c r="G8" s="37">
        <f>SUM(E8:F8)</f>
        <v>63000</v>
      </c>
      <c r="H8" s="13"/>
      <c r="I8" s="13"/>
      <c r="J8" s="13"/>
      <c r="K8" s="13"/>
      <c r="L8" s="13"/>
      <c r="M8" s="13"/>
      <c r="N8" s="13"/>
      <c r="O8" s="13"/>
      <c r="P8" s="13"/>
      <c r="Q8" s="84"/>
    </row>
    <row r="9" spans="1:17" s="24" customFormat="1">
      <c r="A9" s="13"/>
      <c r="B9" s="13"/>
      <c r="C9" s="13"/>
      <c r="D9" s="13"/>
      <c r="E9" s="13"/>
      <c r="F9" s="13"/>
      <c r="G9" s="13"/>
      <c r="H9" s="13"/>
      <c r="I9" s="13"/>
      <c r="J9" s="13"/>
      <c r="K9" s="13"/>
      <c r="L9" s="13"/>
      <c r="M9" s="13"/>
      <c r="N9" s="13"/>
      <c r="O9" s="13"/>
      <c r="P9" s="13"/>
      <c r="Q9" s="13"/>
    </row>
    <row r="10" spans="1:17" s="24" customFormat="1">
      <c r="A10" s="13"/>
      <c r="B10" s="13"/>
      <c r="C10" s="13"/>
      <c r="D10" s="13"/>
      <c r="E10" s="13"/>
      <c r="F10" s="13"/>
      <c r="G10" s="13"/>
      <c r="H10" s="13"/>
      <c r="I10" s="13"/>
      <c r="J10" s="13"/>
      <c r="K10" s="13"/>
      <c r="L10" s="13"/>
      <c r="M10" s="13"/>
      <c r="N10" s="13"/>
      <c r="O10" s="13"/>
      <c r="P10" s="13"/>
      <c r="Q10" s="13"/>
    </row>
    <row r="11" spans="1:17" s="24" customFormat="1">
      <c r="A11" s="13"/>
      <c r="B11" s="13"/>
      <c r="C11" s="13"/>
      <c r="D11" s="13"/>
      <c r="E11" s="13"/>
      <c r="F11" s="13"/>
      <c r="G11" s="13"/>
      <c r="H11" s="13"/>
      <c r="I11" s="13"/>
      <c r="J11" s="13"/>
      <c r="K11" s="13"/>
      <c r="L11" s="13"/>
      <c r="M11" s="13"/>
      <c r="N11" s="13"/>
      <c r="O11" s="13"/>
      <c r="P11" s="13"/>
      <c r="Q11" s="13"/>
    </row>
    <row r="12" spans="1:17" ht="15">
      <c r="A12" s="85" t="s">
        <v>34</v>
      </c>
      <c r="B12" s="86"/>
      <c r="C12" s="86"/>
      <c r="D12" s="87"/>
      <c r="E12" s="45">
        <f>E7</f>
        <v>0</v>
      </c>
      <c r="F12" s="45">
        <f t="shared" ref="F12:G12" si="0">F7</f>
        <v>63000</v>
      </c>
      <c r="G12" s="45">
        <f t="shared" si="0"/>
        <v>63000</v>
      </c>
      <c r="H12" s="23"/>
      <c r="I12" s="23"/>
      <c r="J12" s="23"/>
      <c r="K12" s="23"/>
      <c r="L12" s="23"/>
      <c r="M12" s="23"/>
      <c r="N12" s="23"/>
      <c r="O12" s="23"/>
      <c r="P12" s="23"/>
    </row>
    <row r="14" spans="1:17" ht="16.5">
      <c r="A14" s="4" t="str">
        <f>A1</f>
        <v>Zusammenstellung 2016 - 2019</v>
      </c>
    </row>
    <row r="16" spans="1:17" ht="15">
      <c r="A16" s="76" t="s">
        <v>28</v>
      </c>
      <c r="B16" s="76" t="s">
        <v>29</v>
      </c>
      <c r="C16" s="76" t="s">
        <v>30</v>
      </c>
      <c r="D16" s="76" t="s">
        <v>31</v>
      </c>
      <c r="E16" s="64" t="str">
        <f>E3</f>
        <v>Veränderung 2016</v>
      </c>
      <c r="F16" s="65"/>
      <c r="G16" s="66"/>
      <c r="H16" s="64" t="str">
        <f>H3</f>
        <v>Veränderung 2017</v>
      </c>
      <c r="I16" s="65"/>
      <c r="J16" s="66"/>
      <c r="K16" s="64" t="str">
        <f>K3</f>
        <v>Veränderung 2018</v>
      </c>
      <c r="L16" s="65"/>
      <c r="M16" s="66"/>
      <c r="N16" s="64" t="str">
        <f>N3</f>
        <v>Veränderung 2019</v>
      </c>
      <c r="O16" s="65"/>
      <c r="P16" s="66"/>
      <c r="Q16" s="70" t="s">
        <v>27</v>
      </c>
    </row>
    <row r="17" spans="1:17">
      <c r="A17" s="77"/>
      <c r="B17" s="77"/>
      <c r="C17" s="77"/>
      <c r="D17" s="77"/>
      <c r="E17" s="5" t="s">
        <v>1</v>
      </c>
      <c r="F17" s="6" t="s">
        <v>2</v>
      </c>
      <c r="G17" s="7" t="s">
        <v>3</v>
      </c>
      <c r="H17" s="5" t="s">
        <v>1</v>
      </c>
      <c r="I17" s="6" t="s">
        <v>2</v>
      </c>
      <c r="J17" s="7" t="s">
        <v>3</v>
      </c>
      <c r="K17" s="5" t="s">
        <v>1</v>
      </c>
      <c r="L17" s="6" t="s">
        <v>2</v>
      </c>
      <c r="M17" s="7" t="s">
        <v>3</v>
      </c>
      <c r="N17" s="5" t="s">
        <v>1</v>
      </c>
      <c r="O17" s="6" t="s">
        <v>2</v>
      </c>
      <c r="P17" s="7" t="s">
        <v>3</v>
      </c>
      <c r="Q17" s="71"/>
    </row>
    <row r="18" spans="1:17">
      <c r="A18" s="77"/>
      <c r="B18" s="77"/>
      <c r="C18" s="77"/>
      <c r="D18" s="77"/>
      <c r="E18" s="5" t="s">
        <v>4</v>
      </c>
      <c r="F18" s="22" t="s">
        <v>4</v>
      </c>
      <c r="G18" s="7" t="s">
        <v>4</v>
      </c>
      <c r="H18" s="5" t="s">
        <v>4</v>
      </c>
      <c r="I18" s="22" t="s">
        <v>4</v>
      </c>
      <c r="J18" s="7" t="s">
        <v>4</v>
      </c>
      <c r="K18" s="5" t="s">
        <v>4</v>
      </c>
      <c r="L18" s="22" t="s">
        <v>4</v>
      </c>
      <c r="M18" s="7" t="s">
        <v>4</v>
      </c>
      <c r="N18" s="5" t="s">
        <v>4</v>
      </c>
      <c r="O18" s="22" t="s">
        <v>4</v>
      </c>
      <c r="P18" s="7" t="s">
        <v>4</v>
      </c>
      <c r="Q18" s="71"/>
    </row>
    <row r="19" spans="1:17" s="35" customFormat="1" ht="15" customHeight="1">
      <c r="A19" s="31" t="s">
        <v>60</v>
      </c>
      <c r="B19" s="29"/>
      <c r="C19" s="29"/>
      <c r="D19" s="29" t="s">
        <v>61</v>
      </c>
      <c r="E19" s="30"/>
      <c r="F19" s="30"/>
      <c r="G19" s="30"/>
      <c r="H19" s="30"/>
      <c r="I19" s="30"/>
      <c r="J19" s="30"/>
      <c r="K19" s="30"/>
      <c r="L19" s="30"/>
      <c r="M19" s="30"/>
      <c r="N19" s="30"/>
      <c r="O19" s="30"/>
      <c r="P19" s="30"/>
      <c r="Q19" s="82" t="s">
        <v>105</v>
      </c>
    </row>
    <row r="20" spans="1:17" s="35" customFormat="1" ht="20.25" customHeight="1">
      <c r="A20" s="33"/>
      <c r="B20" s="33">
        <v>9</v>
      </c>
      <c r="C20" s="33"/>
      <c r="D20" s="33" t="s">
        <v>62</v>
      </c>
      <c r="E20" s="34">
        <v>0</v>
      </c>
      <c r="F20" s="34">
        <v>1100</v>
      </c>
      <c r="G20" s="34">
        <f>SUM(E20:F20)</f>
        <v>1100</v>
      </c>
      <c r="H20" s="34"/>
      <c r="I20" s="34"/>
      <c r="J20" s="34">
        <f>SUM(H20:I20)</f>
        <v>0</v>
      </c>
      <c r="K20" s="34"/>
      <c r="L20" s="34"/>
      <c r="M20" s="34">
        <f>SUM(K20:L20)</f>
        <v>0</v>
      </c>
      <c r="N20" s="34"/>
      <c r="O20" s="34"/>
      <c r="P20" s="34">
        <f>SUM(N20:O20)</f>
        <v>0</v>
      </c>
      <c r="Q20" s="83"/>
    </row>
    <row r="21" spans="1:17" s="38" customFormat="1" ht="20.25" customHeight="1">
      <c r="A21" s="36"/>
      <c r="B21" s="36"/>
      <c r="C21" s="36">
        <v>783130</v>
      </c>
      <c r="D21" s="36" t="s">
        <v>63</v>
      </c>
      <c r="E21" s="37">
        <v>0</v>
      </c>
      <c r="F21" s="37">
        <v>1100</v>
      </c>
      <c r="G21" s="37">
        <f>SUM(E21:F21)</f>
        <v>1100</v>
      </c>
      <c r="H21" s="37"/>
      <c r="I21" s="37"/>
      <c r="J21" s="37">
        <f>SUM(H21:I21)</f>
        <v>0</v>
      </c>
      <c r="K21" s="37"/>
      <c r="L21" s="37"/>
      <c r="M21" s="37">
        <f>SUM(K21:L21)</f>
        <v>0</v>
      </c>
      <c r="N21" s="37"/>
      <c r="O21" s="37"/>
      <c r="P21" s="37">
        <f>SUM(N21:O21)</f>
        <v>0</v>
      </c>
      <c r="Q21" s="84"/>
    </row>
    <row r="22" spans="1:17" s="35" customFormat="1" ht="15" customHeight="1">
      <c r="A22" s="31" t="s">
        <v>64</v>
      </c>
      <c r="B22" s="29"/>
      <c r="C22" s="29"/>
      <c r="D22" s="29" t="s">
        <v>65</v>
      </c>
      <c r="E22" s="30"/>
      <c r="F22" s="30"/>
      <c r="G22" s="30"/>
      <c r="H22" s="30"/>
      <c r="I22" s="30"/>
      <c r="J22" s="30"/>
      <c r="K22" s="30"/>
      <c r="L22" s="30"/>
      <c r="M22" s="30"/>
      <c r="N22" s="30"/>
      <c r="O22" s="30"/>
      <c r="P22" s="30"/>
      <c r="Q22" s="82" t="s">
        <v>66</v>
      </c>
    </row>
    <row r="23" spans="1:17" s="35" customFormat="1" ht="12.75">
      <c r="A23" s="33"/>
      <c r="B23" s="33">
        <v>9</v>
      </c>
      <c r="C23" s="33"/>
      <c r="D23" s="33" t="s">
        <v>62</v>
      </c>
      <c r="E23" s="34">
        <v>474600</v>
      </c>
      <c r="F23" s="34">
        <v>5000</v>
      </c>
      <c r="G23" s="34">
        <f>SUM(E23:F23)</f>
        <v>479600</v>
      </c>
      <c r="H23" s="34"/>
      <c r="I23" s="34"/>
      <c r="J23" s="34">
        <f>SUM(H23:I23)</f>
        <v>0</v>
      </c>
      <c r="K23" s="34"/>
      <c r="L23" s="34"/>
      <c r="M23" s="34">
        <f>SUM(K23:L23)</f>
        <v>0</v>
      </c>
      <c r="N23" s="34"/>
      <c r="O23" s="34"/>
      <c r="P23" s="34">
        <f>SUM(N23:O23)</f>
        <v>0</v>
      </c>
      <c r="Q23" s="83"/>
    </row>
    <row r="24" spans="1:17" s="38" customFormat="1" ht="13.5" customHeight="1">
      <c r="A24" s="36"/>
      <c r="B24" s="36"/>
      <c r="C24" s="36">
        <v>783130</v>
      </c>
      <c r="D24" s="36" t="s">
        <v>63</v>
      </c>
      <c r="E24" s="37">
        <v>94600</v>
      </c>
      <c r="F24" s="37">
        <v>5000</v>
      </c>
      <c r="G24" s="37">
        <f>SUM(E24:F24)</f>
        <v>99600</v>
      </c>
      <c r="H24" s="37"/>
      <c r="I24" s="37"/>
      <c r="J24" s="37">
        <f>SUM(H24:I24)</f>
        <v>0</v>
      </c>
      <c r="K24" s="37"/>
      <c r="L24" s="37"/>
      <c r="M24" s="37">
        <f>SUM(K24:L24)</f>
        <v>0</v>
      </c>
      <c r="N24" s="37"/>
      <c r="O24" s="37"/>
      <c r="P24" s="37">
        <f>SUM(N24:O24)</f>
        <v>0</v>
      </c>
      <c r="Q24" s="84"/>
    </row>
    <row r="25" spans="1:17" s="24" customFormat="1">
      <c r="A25" s="31" t="s">
        <v>76</v>
      </c>
      <c r="B25" s="29"/>
      <c r="C25" s="29"/>
      <c r="D25" s="29" t="s">
        <v>77</v>
      </c>
      <c r="E25" s="46"/>
      <c r="F25" s="46"/>
      <c r="G25" s="46"/>
      <c r="H25" s="46"/>
      <c r="I25" s="46"/>
      <c r="J25" s="46"/>
      <c r="K25" s="46"/>
      <c r="L25" s="46"/>
      <c r="M25" s="46"/>
      <c r="N25" s="46"/>
      <c r="O25" s="46"/>
      <c r="P25" s="46"/>
      <c r="Q25" s="82" t="s">
        <v>104</v>
      </c>
    </row>
    <row r="26" spans="1:17" s="24" customFormat="1">
      <c r="A26" s="18"/>
      <c r="B26" s="18">
        <v>11</v>
      </c>
      <c r="C26" s="18"/>
      <c r="D26" s="18" t="s">
        <v>102</v>
      </c>
      <c r="E26" s="34">
        <v>100000</v>
      </c>
      <c r="F26" s="34">
        <v>63000</v>
      </c>
      <c r="G26" s="34">
        <f>SUM(E26:F26)</f>
        <v>163000</v>
      </c>
      <c r="H26" s="13"/>
      <c r="I26" s="13"/>
      <c r="J26" s="13"/>
      <c r="K26" s="13"/>
      <c r="L26" s="13"/>
      <c r="M26" s="13"/>
      <c r="N26" s="13"/>
      <c r="O26" s="13"/>
      <c r="P26" s="13"/>
      <c r="Q26" s="83"/>
    </row>
    <row r="27" spans="1:17" s="24" customFormat="1">
      <c r="A27" s="18"/>
      <c r="B27" s="18"/>
      <c r="C27" s="26">
        <v>781800</v>
      </c>
      <c r="D27" s="26" t="s">
        <v>103</v>
      </c>
      <c r="E27" s="37">
        <v>0</v>
      </c>
      <c r="F27" s="37">
        <v>63000</v>
      </c>
      <c r="G27" s="37">
        <f>SUM(E27:F27)</f>
        <v>63000</v>
      </c>
      <c r="H27" s="13"/>
      <c r="I27" s="13"/>
      <c r="J27" s="13"/>
      <c r="K27" s="13"/>
      <c r="L27" s="13"/>
      <c r="M27" s="13"/>
      <c r="N27" s="13"/>
      <c r="O27" s="13"/>
      <c r="P27" s="13"/>
      <c r="Q27" s="84"/>
    </row>
    <row r="28" spans="1:17" s="35" customFormat="1" ht="15" customHeight="1">
      <c r="A28" s="31" t="s">
        <v>53</v>
      </c>
      <c r="B28" s="29"/>
      <c r="C28" s="29"/>
      <c r="D28" s="29" t="s">
        <v>37</v>
      </c>
      <c r="E28" s="30"/>
      <c r="F28" s="30"/>
      <c r="G28" s="30"/>
      <c r="H28" s="30"/>
      <c r="I28" s="30"/>
      <c r="J28" s="30"/>
      <c r="K28" s="30"/>
      <c r="L28" s="30"/>
      <c r="M28" s="30"/>
      <c r="N28" s="30"/>
      <c r="O28" s="30"/>
      <c r="P28" s="30"/>
      <c r="Q28" s="82" t="s">
        <v>59</v>
      </c>
    </row>
    <row r="29" spans="1:17" s="35" customFormat="1" ht="12.75">
      <c r="A29" s="33"/>
      <c r="B29" s="33">
        <v>7</v>
      </c>
      <c r="C29" s="33"/>
      <c r="D29" s="33" t="s">
        <v>57</v>
      </c>
      <c r="E29" s="34">
        <v>708000</v>
      </c>
      <c r="F29" s="34">
        <v>-8000</v>
      </c>
      <c r="G29" s="34">
        <f>SUM(E29:F29)</f>
        <v>700000</v>
      </c>
      <c r="H29" s="34"/>
      <c r="I29" s="34"/>
      <c r="J29" s="34">
        <f>SUM(H29:I29)</f>
        <v>0</v>
      </c>
      <c r="K29" s="34"/>
      <c r="L29" s="34"/>
      <c r="M29" s="34">
        <f>SUM(K29:L29)</f>
        <v>0</v>
      </c>
      <c r="N29" s="34"/>
      <c r="O29" s="34"/>
      <c r="P29" s="34">
        <f>SUM(N29:O29)</f>
        <v>0</v>
      </c>
      <c r="Q29" s="83"/>
    </row>
    <row r="30" spans="1:17" s="38" customFormat="1" ht="13.5" customHeight="1">
      <c r="A30" s="36"/>
      <c r="B30" s="36"/>
      <c r="C30" s="36">
        <v>782110</v>
      </c>
      <c r="D30" s="36" t="s">
        <v>58</v>
      </c>
      <c r="E30" s="37">
        <v>708000</v>
      </c>
      <c r="F30" s="37">
        <v>-8000</v>
      </c>
      <c r="G30" s="37">
        <f>SUM(E30:F30)</f>
        <v>700000</v>
      </c>
      <c r="H30" s="37"/>
      <c r="I30" s="37"/>
      <c r="J30" s="37">
        <f>SUM(H30:I30)</f>
        <v>0</v>
      </c>
      <c r="K30" s="37"/>
      <c r="L30" s="37"/>
      <c r="M30" s="37">
        <f>SUM(K30:L30)</f>
        <v>0</v>
      </c>
      <c r="N30" s="37"/>
      <c r="O30" s="37"/>
      <c r="P30" s="37">
        <f>SUM(N30:O30)</f>
        <v>0</v>
      </c>
      <c r="Q30" s="84"/>
    </row>
    <row r="31" spans="1:17" s="35" customFormat="1" ht="15" customHeight="1">
      <c r="A31" s="31" t="s">
        <v>53</v>
      </c>
      <c r="B31" s="29"/>
      <c r="C31" s="29"/>
      <c r="D31" s="29" t="s">
        <v>37</v>
      </c>
      <c r="E31" s="30"/>
      <c r="F31" s="30"/>
      <c r="G31" s="30"/>
      <c r="H31" s="30"/>
      <c r="I31" s="30"/>
      <c r="J31" s="30"/>
      <c r="K31" s="30"/>
      <c r="L31" s="30"/>
      <c r="M31" s="30"/>
      <c r="N31" s="30"/>
      <c r="O31" s="30"/>
      <c r="P31" s="30"/>
      <c r="Q31" s="82" t="s">
        <v>118</v>
      </c>
    </row>
    <row r="32" spans="1:17" s="35" customFormat="1" ht="20.25" customHeight="1">
      <c r="A32" s="33"/>
      <c r="B32" s="33">
        <v>8</v>
      </c>
      <c r="C32" s="33"/>
      <c r="D32" s="33" t="s">
        <v>122</v>
      </c>
      <c r="E32" s="34">
        <v>1170000</v>
      </c>
      <c r="F32" s="34">
        <v>300000</v>
      </c>
      <c r="G32" s="34">
        <f>SUM(E32:F32)</f>
        <v>1470000</v>
      </c>
      <c r="H32" s="34"/>
      <c r="I32" s="34"/>
      <c r="J32" s="34">
        <f>SUM(H32:I32)</f>
        <v>0</v>
      </c>
      <c r="K32" s="34"/>
      <c r="L32" s="34"/>
      <c r="M32" s="34">
        <f>SUM(K32:L32)</f>
        <v>0</v>
      </c>
      <c r="N32" s="34"/>
      <c r="O32" s="34"/>
      <c r="P32" s="34">
        <f>SUM(N32:O32)</f>
        <v>0</v>
      </c>
      <c r="Q32" s="83"/>
    </row>
    <row r="33" spans="1:17" s="38" customFormat="1" ht="20.25" customHeight="1">
      <c r="A33" s="36"/>
      <c r="B33" s="36"/>
      <c r="C33" s="36">
        <v>785100</v>
      </c>
      <c r="D33" s="36" t="s">
        <v>117</v>
      </c>
      <c r="E33" s="37">
        <v>1170000</v>
      </c>
      <c r="F33" s="37">
        <v>300000</v>
      </c>
      <c r="G33" s="37">
        <f>SUM(E33:F33)</f>
        <v>1470000</v>
      </c>
      <c r="H33" s="37"/>
      <c r="I33" s="37"/>
      <c r="J33" s="37">
        <f>SUM(H33:I33)</f>
        <v>0</v>
      </c>
      <c r="K33" s="37"/>
      <c r="L33" s="37"/>
      <c r="M33" s="37">
        <f>SUM(K33:L33)</f>
        <v>0</v>
      </c>
      <c r="N33" s="37"/>
      <c r="O33" s="37"/>
      <c r="P33" s="37">
        <f>SUM(N33:O33)</f>
        <v>0</v>
      </c>
      <c r="Q33" s="84"/>
    </row>
    <row r="34" spans="1:17" s="35" customFormat="1" ht="15" customHeight="1">
      <c r="A34" s="31" t="s">
        <v>147</v>
      </c>
      <c r="B34" s="29"/>
      <c r="C34" s="29"/>
      <c r="D34" s="29" t="s">
        <v>148</v>
      </c>
      <c r="E34" s="30"/>
      <c r="F34" s="30"/>
      <c r="G34" s="30"/>
      <c r="H34" s="30"/>
      <c r="I34" s="30"/>
      <c r="J34" s="30"/>
      <c r="K34" s="30"/>
      <c r="L34" s="30"/>
      <c r="M34" s="30"/>
      <c r="N34" s="30"/>
      <c r="O34" s="30"/>
      <c r="P34" s="30"/>
      <c r="Q34" s="82" t="s">
        <v>149</v>
      </c>
    </row>
    <row r="35" spans="1:17" s="35" customFormat="1" ht="20.25" customHeight="1">
      <c r="A35" s="33"/>
      <c r="B35" s="33">
        <v>9</v>
      </c>
      <c r="C35" s="33"/>
      <c r="D35" s="33" t="s">
        <v>62</v>
      </c>
      <c r="E35" s="34">
        <v>65000</v>
      </c>
      <c r="F35" s="34">
        <v>1000</v>
      </c>
      <c r="G35" s="34">
        <f>SUM(E35:F35)</f>
        <v>66000</v>
      </c>
      <c r="H35" s="34"/>
      <c r="I35" s="34"/>
      <c r="J35" s="34"/>
      <c r="K35" s="34"/>
      <c r="L35" s="34"/>
      <c r="M35" s="34">
        <f>SUM(K35:L35)</f>
        <v>0</v>
      </c>
      <c r="N35" s="34"/>
      <c r="O35" s="34"/>
      <c r="P35" s="34">
        <f>SUM(N35:O35)</f>
        <v>0</v>
      </c>
      <c r="Q35" s="83"/>
    </row>
    <row r="36" spans="1:17" s="38" customFormat="1" ht="20.25" customHeight="1">
      <c r="A36" s="36"/>
      <c r="B36" s="36"/>
      <c r="C36" s="36">
        <v>783130</v>
      </c>
      <c r="D36" s="36" t="s">
        <v>63</v>
      </c>
      <c r="E36" s="37">
        <v>65000</v>
      </c>
      <c r="F36" s="37">
        <v>1000</v>
      </c>
      <c r="G36" s="37">
        <f>SUM(E36:F36)</f>
        <v>66000</v>
      </c>
      <c r="H36" s="37"/>
      <c r="I36" s="37"/>
      <c r="J36" s="37"/>
      <c r="K36" s="37"/>
      <c r="L36" s="37"/>
      <c r="M36" s="37">
        <f>SUM(K36:L36)</f>
        <v>0</v>
      </c>
      <c r="N36" s="37"/>
      <c r="O36" s="37"/>
      <c r="P36" s="37">
        <f>SUM(N36:O36)</f>
        <v>0</v>
      </c>
      <c r="Q36" s="84"/>
    </row>
    <row r="37" spans="1:17" s="35" customFormat="1" ht="15" customHeight="1">
      <c r="A37" s="31" t="s">
        <v>155</v>
      </c>
      <c r="B37" s="29"/>
      <c r="C37" s="29"/>
      <c r="D37" s="29" t="s">
        <v>156</v>
      </c>
      <c r="E37" s="30"/>
      <c r="F37" s="30"/>
      <c r="G37" s="30"/>
      <c r="H37" s="30"/>
      <c r="I37" s="30"/>
      <c r="J37" s="30"/>
      <c r="K37" s="30"/>
      <c r="L37" s="30"/>
      <c r="M37" s="30"/>
      <c r="N37" s="30"/>
      <c r="O37" s="30"/>
      <c r="P37" s="30"/>
      <c r="Q37" s="82" t="s">
        <v>157</v>
      </c>
    </row>
    <row r="38" spans="1:17" s="35" customFormat="1" ht="40.5" customHeight="1">
      <c r="A38" s="33"/>
      <c r="B38" s="33">
        <v>9</v>
      </c>
      <c r="C38" s="33"/>
      <c r="D38" s="33" t="s">
        <v>62</v>
      </c>
      <c r="E38" s="34">
        <v>141000</v>
      </c>
      <c r="F38" s="34">
        <v>65000</v>
      </c>
      <c r="G38" s="34">
        <f>SUM(E38:F38)</f>
        <v>206000</v>
      </c>
      <c r="H38" s="34"/>
      <c r="I38" s="34"/>
      <c r="J38" s="34"/>
      <c r="K38" s="34"/>
      <c r="L38" s="34"/>
      <c r="M38" s="34">
        <f>SUM(K38:L38)</f>
        <v>0</v>
      </c>
      <c r="N38" s="34"/>
      <c r="O38" s="34"/>
      <c r="P38" s="34">
        <f>SUM(N38:O38)</f>
        <v>0</v>
      </c>
      <c r="Q38" s="83"/>
    </row>
    <row r="39" spans="1:17" s="38" customFormat="1" ht="40.5" customHeight="1">
      <c r="A39" s="36"/>
      <c r="B39" s="36"/>
      <c r="C39" s="36">
        <v>783130</v>
      </c>
      <c r="D39" s="36" t="s">
        <v>63</v>
      </c>
      <c r="E39" s="37">
        <v>141000</v>
      </c>
      <c r="F39" s="37">
        <f>6000+6000+18000+35000</f>
        <v>65000</v>
      </c>
      <c r="G39" s="37">
        <f>SUM(E39:F39)</f>
        <v>206000</v>
      </c>
      <c r="H39" s="37"/>
      <c r="I39" s="37"/>
      <c r="J39" s="37"/>
      <c r="K39" s="37"/>
      <c r="L39" s="37"/>
      <c r="M39" s="37">
        <f>SUM(K39:L39)</f>
        <v>0</v>
      </c>
      <c r="N39" s="37"/>
      <c r="O39" s="37"/>
      <c r="P39" s="37">
        <f>SUM(N39:O39)</f>
        <v>0</v>
      </c>
      <c r="Q39" s="84"/>
    </row>
    <row r="40" spans="1:17" s="24" customFormat="1">
      <c r="A40" s="31" t="s">
        <v>76</v>
      </c>
      <c r="B40" s="29"/>
      <c r="C40" s="29"/>
      <c r="D40" s="29" t="s">
        <v>77</v>
      </c>
      <c r="E40" s="46"/>
      <c r="F40" s="46"/>
      <c r="G40" s="46"/>
      <c r="H40" s="46"/>
      <c r="I40" s="46"/>
      <c r="J40" s="46"/>
      <c r="K40" s="46"/>
      <c r="L40" s="46"/>
      <c r="M40" s="46"/>
      <c r="N40" s="46"/>
      <c r="O40" s="46"/>
      <c r="P40" s="46"/>
      <c r="Q40" s="82" t="s">
        <v>150</v>
      </c>
    </row>
    <row r="41" spans="1:17" s="24" customFormat="1">
      <c r="A41" s="18"/>
      <c r="B41" s="18">
        <v>11</v>
      </c>
      <c r="C41" s="18"/>
      <c r="D41" s="18" t="s">
        <v>102</v>
      </c>
      <c r="E41" s="34">
        <v>100000</v>
      </c>
      <c r="F41" s="34">
        <v>64000</v>
      </c>
      <c r="G41" s="34">
        <f>SUM(E41:F41)</f>
        <v>164000</v>
      </c>
      <c r="H41" s="13"/>
      <c r="I41" s="13"/>
      <c r="J41" s="13"/>
      <c r="K41" s="13"/>
      <c r="L41" s="13"/>
      <c r="M41" s="13"/>
      <c r="N41" s="13"/>
      <c r="O41" s="13"/>
      <c r="P41" s="13"/>
      <c r="Q41" s="83"/>
    </row>
    <row r="42" spans="1:17" s="24" customFormat="1">
      <c r="A42" s="18"/>
      <c r="B42" s="18"/>
      <c r="C42" s="26">
        <v>781800</v>
      </c>
      <c r="D42" s="26" t="s">
        <v>103</v>
      </c>
      <c r="E42" s="37">
        <v>0</v>
      </c>
      <c r="F42" s="37">
        <v>64000</v>
      </c>
      <c r="G42" s="37">
        <f>SUM(E42:F42)</f>
        <v>64000</v>
      </c>
      <c r="H42" s="13"/>
      <c r="I42" s="13"/>
      <c r="J42" s="13"/>
      <c r="K42" s="13"/>
      <c r="L42" s="13"/>
      <c r="M42" s="13"/>
      <c r="N42" s="13"/>
      <c r="O42" s="13"/>
      <c r="P42" s="13"/>
      <c r="Q42" s="84"/>
    </row>
    <row r="43" spans="1:17" s="35" customFormat="1" ht="12.75">
      <c r="A43" s="31" t="s">
        <v>158</v>
      </c>
      <c r="B43" s="29"/>
      <c r="C43" s="29"/>
      <c r="D43" s="29" t="s">
        <v>159</v>
      </c>
      <c r="E43" s="30"/>
      <c r="F43" s="30"/>
      <c r="G43" s="30"/>
      <c r="H43" s="30"/>
      <c r="I43" s="30"/>
      <c r="J43" s="30"/>
      <c r="K43" s="30"/>
      <c r="L43" s="30"/>
      <c r="M43" s="30"/>
      <c r="N43" s="30"/>
      <c r="O43" s="30"/>
      <c r="P43" s="30"/>
      <c r="Q43" s="82" t="s">
        <v>160</v>
      </c>
    </row>
    <row r="44" spans="1:17" s="35" customFormat="1" ht="18.75" customHeight="1">
      <c r="A44" s="33"/>
      <c r="B44" s="33">
        <v>8</v>
      </c>
      <c r="C44" s="33"/>
      <c r="D44" s="33" t="s">
        <v>122</v>
      </c>
      <c r="E44" s="34">
        <v>362500</v>
      </c>
      <c r="F44" s="34">
        <v>50000</v>
      </c>
      <c r="G44" s="34">
        <f>SUM(E44:F44)</f>
        <v>412500</v>
      </c>
      <c r="H44" s="34"/>
      <c r="I44" s="34"/>
      <c r="J44" s="34"/>
      <c r="K44" s="34"/>
      <c r="L44" s="34"/>
      <c r="M44" s="34">
        <f>SUM(K44:L44)</f>
        <v>0</v>
      </c>
      <c r="N44" s="34"/>
      <c r="O44" s="34"/>
      <c r="P44" s="34">
        <f>SUM(N44:O44)</f>
        <v>0</v>
      </c>
      <c r="Q44" s="83"/>
    </row>
    <row r="45" spans="1:17" s="38" customFormat="1" ht="18.75" customHeight="1">
      <c r="A45" s="36"/>
      <c r="B45" s="36"/>
      <c r="C45" s="36">
        <v>785200</v>
      </c>
      <c r="D45" s="36" t="s">
        <v>161</v>
      </c>
      <c r="E45" s="37">
        <v>362500</v>
      </c>
      <c r="F45" s="37">
        <v>50000</v>
      </c>
      <c r="G45" s="37">
        <f>SUM(E45:F45)</f>
        <v>412500</v>
      </c>
      <c r="H45" s="37"/>
      <c r="I45" s="37"/>
      <c r="J45" s="37"/>
      <c r="K45" s="37"/>
      <c r="L45" s="37"/>
      <c r="M45" s="37">
        <f>SUM(K45:L45)</f>
        <v>0</v>
      </c>
      <c r="N45" s="37"/>
      <c r="O45" s="37"/>
      <c r="P45" s="37">
        <f>SUM(N45:O45)</f>
        <v>0</v>
      </c>
      <c r="Q45" s="84"/>
    </row>
    <row r="46" spans="1:17" s="35" customFormat="1" ht="15" customHeight="1">
      <c r="A46" s="31" t="s">
        <v>158</v>
      </c>
      <c r="B46" s="29"/>
      <c r="C46" s="29"/>
      <c r="D46" s="29" t="s">
        <v>159</v>
      </c>
      <c r="E46" s="30"/>
      <c r="F46" s="30"/>
      <c r="G46" s="30"/>
      <c r="H46" s="30"/>
      <c r="I46" s="30"/>
      <c r="J46" s="30"/>
      <c r="K46" s="30"/>
      <c r="L46" s="30"/>
      <c r="M46" s="30"/>
      <c r="N46" s="30"/>
      <c r="O46" s="30"/>
      <c r="P46" s="30"/>
      <c r="Q46" s="82" t="s">
        <v>162</v>
      </c>
    </row>
    <row r="47" spans="1:17" s="35" customFormat="1" ht="20.25" customHeight="1">
      <c r="A47" s="33"/>
      <c r="B47" s="33">
        <v>9</v>
      </c>
      <c r="C47" s="33"/>
      <c r="D47" s="33" t="s">
        <v>62</v>
      </c>
      <c r="E47" s="34">
        <v>0</v>
      </c>
      <c r="F47" s="34">
        <v>2000</v>
      </c>
      <c r="G47" s="34">
        <f>SUM(E47:F47)</f>
        <v>2000</v>
      </c>
      <c r="H47" s="34"/>
      <c r="I47" s="34"/>
      <c r="J47" s="34">
        <f>SUM(H47:I47)</f>
        <v>0</v>
      </c>
      <c r="K47" s="34"/>
      <c r="L47" s="34"/>
      <c r="M47" s="34">
        <f>SUM(K47:L47)</f>
        <v>0</v>
      </c>
      <c r="N47" s="34"/>
      <c r="O47" s="34"/>
      <c r="P47" s="34">
        <f>SUM(N47:O47)</f>
        <v>0</v>
      </c>
      <c r="Q47" s="83"/>
    </row>
    <row r="48" spans="1:17" s="38" customFormat="1" ht="20.25" customHeight="1">
      <c r="A48" s="36"/>
      <c r="B48" s="36"/>
      <c r="C48" s="36">
        <v>783130</v>
      </c>
      <c r="D48" s="36" t="s">
        <v>63</v>
      </c>
      <c r="E48" s="37">
        <v>0</v>
      </c>
      <c r="F48" s="37">
        <v>2000</v>
      </c>
      <c r="G48" s="37">
        <f>SUM(E48:F48)</f>
        <v>2000</v>
      </c>
      <c r="H48" s="37"/>
      <c r="I48" s="37"/>
      <c r="J48" s="37">
        <f>SUM(H48:I48)</f>
        <v>0</v>
      </c>
      <c r="K48" s="37"/>
      <c r="L48" s="37"/>
      <c r="M48" s="37">
        <f>SUM(K48:L48)</f>
        <v>0</v>
      </c>
      <c r="N48" s="37"/>
      <c r="O48" s="37"/>
      <c r="P48" s="37">
        <f>SUM(N48:O48)</f>
        <v>0</v>
      </c>
      <c r="Q48" s="84"/>
    </row>
    <row r="49" spans="1:16">
      <c r="A49" s="73" t="s">
        <v>35</v>
      </c>
      <c r="B49" s="74"/>
      <c r="C49" s="74"/>
      <c r="D49" s="75"/>
      <c r="E49" s="44">
        <f>E20+E23+E26+E29+E32+E35+E38+E41+E44+E47</f>
        <v>3121100</v>
      </c>
      <c r="F49" s="44">
        <f t="shared" ref="F49:P49" si="1">F20+F23+F26+F29+F32+F35+F38+F41+F44+F47</f>
        <v>543100</v>
      </c>
      <c r="G49" s="44">
        <f t="shared" si="1"/>
        <v>3664200</v>
      </c>
      <c r="H49" s="44">
        <f t="shared" si="1"/>
        <v>0</v>
      </c>
      <c r="I49" s="44">
        <f t="shared" si="1"/>
        <v>0</v>
      </c>
      <c r="J49" s="44">
        <f t="shared" si="1"/>
        <v>0</v>
      </c>
      <c r="K49" s="44">
        <f t="shared" si="1"/>
        <v>0</v>
      </c>
      <c r="L49" s="44">
        <f t="shared" si="1"/>
        <v>0</v>
      </c>
      <c r="M49" s="44">
        <f t="shared" si="1"/>
        <v>0</v>
      </c>
      <c r="N49" s="44">
        <f t="shared" si="1"/>
        <v>0</v>
      </c>
      <c r="O49" s="44">
        <f t="shared" si="1"/>
        <v>0</v>
      </c>
      <c r="P49" s="44">
        <f t="shared" si="1"/>
        <v>0</v>
      </c>
    </row>
  </sheetData>
  <mergeCells count="31">
    <mergeCell ref="A49:D49"/>
    <mergeCell ref="Q31:Q33"/>
    <mergeCell ref="Q19:Q21"/>
    <mergeCell ref="Q22:Q24"/>
    <mergeCell ref="K3:M3"/>
    <mergeCell ref="N3:P3"/>
    <mergeCell ref="Q3:Q5"/>
    <mergeCell ref="A12:D12"/>
    <mergeCell ref="A16:A18"/>
    <mergeCell ref="B16:B18"/>
    <mergeCell ref="C16:C18"/>
    <mergeCell ref="D16:D18"/>
    <mergeCell ref="E16:G16"/>
    <mergeCell ref="H16:J16"/>
    <mergeCell ref="A3:A5"/>
    <mergeCell ref="B3:B5"/>
    <mergeCell ref="C3:C5"/>
    <mergeCell ref="D3:D5"/>
    <mergeCell ref="E3:G3"/>
    <mergeCell ref="H3:J3"/>
    <mergeCell ref="Q28:Q30"/>
    <mergeCell ref="Q6:Q8"/>
    <mergeCell ref="Q25:Q27"/>
    <mergeCell ref="K16:M16"/>
    <mergeCell ref="N16:P16"/>
    <mergeCell ref="Q16:Q18"/>
    <mergeCell ref="Q34:Q36"/>
    <mergeCell ref="Q37:Q39"/>
    <mergeCell ref="Q40:Q42"/>
    <mergeCell ref="Q43:Q45"/>
    <mergeCell ref="Q46:Q48"/>
  </mergeCells>
  <pageMargins left="0.15748031496062992" right="0.15748031496062992" top="0.78740157480314965" bottom="0.78740157480314965" header="0.31496062992125984" footer="0.31496062992125984"/>
  <pageSetup paperSize="9" scale="61" orientation="landscape" r:id="rId1"/>
  <headerFooter>
    <oddFooter>&amp;L20.1.A&amp;CAnlage 1 zur Vorlage 20/022/2016&amp;R&amp;P</oddFooter>
  </headerFooter>
</worksheet>
</file>

<file path=xl/worksheets/sheet6.xml><?xml version="1.0" encoding="utf-8"?>
<worksheet xmlns="http://schemas.openxmlformats.org/spreadsheetml/2006/main" xmlns:r="http://schemas.openxmlformats.org/officeDocument/2006/relationships">
  <sheetPr codeName="Tabelle8">
    <pageSetUpPr fitToPage="1"/>
  </sheetPr>
  <dimension ref="A1:Q13"/>
  <sheetViews>
    <sheetView workbookViewId="0">
      <selection activeCell="D35" sqref="D35"/>
    </sheetView>
  </sheetViews>
  <sheetFormatPr baseColWidth="10" defaultRowHeight="14.25"/>
  <cols>
    <col min="1" max="1" width="8.42578125" style="2" customWidth="1"/>
    <col min="2" max="3" width="11.42578125" style="2"/>
    <col min="4" max="4" width="25.85546875" style="2" customWidth="1"/>
    <col min="5" max="5" width="9.42578125" style="2" bestFit="1" customWidth="1"/>
    <col min="6" max="6" width="9.85546875" style="2" bestFit="1" customWidth="1"/>
    <col min="7" max="7" width="9.42578125" style="2" bestFit="1" customWidth="1"/>
    <col min="8" max="16" width="9.28515625" style="2" customWidth="1"/>
    <col min="17" max="17" width="34.7109375" style="2" customWidth="1"/>
    <col min="18" max="16384" width="11.42578125" style="2"/>
  </cols>
  <sheetData>
    <row r="1" spans="1:17" ht="16.5">
      <c r="A1" s="4" t="str">
        <f>Gesamtzusammenstellung!A1</f>
        <v>Zusammenstellung 2016 - 2019</v>
      </c>
      <c r="E1" s="1" t="s">
        <v>128</v>
      </c>
      <c r="F1" s="1"/>
      <c r="G1" s="1"/>
      <c r="H1" s="1"/>
      <c r="I1" s="1"/>
      <c r="J1" s="1"/>
    </row>
    <row r="3" spans="1:17" ht="15">
      <c r="A3" s="76" t="s">
        <v>28</v>
      </c>
      <c r="B3" s="76" t="s">
        <v>29</v>
      </c>
      <c r="C3" s="76" t="s">
        <v>30</v>
      </c>
      <c r="D3" s="76" t="s">
        <v>31</v>
      </c>
      <c r="E3" s="64" t="str">
        <f>Gesamtzusammenstellung!B3</f>
        <v>Veränderung 2016</v>
      </c>
      <c r="F3" s="65"/>
      <c r="G3" s="66"/>
      <c r="H3" s="64" t="str">
        <f>Gesamtzusammenstellung!E3</f>
        <v>Veränderung 2017</v>
      </c>
      <c r="I3" s="65"/>
      <c r="J3" s="66"/>
      <c r="K3" s="64" t="str">
        <f>Gesamtzusammenstellung!H3</f>
        <v>Veränderung 2018</v>
      </c>
      <c r="L3" s="65"/>
      <c r="M3" s="66"/>
      <c r="N3" s="64" t="str">
        <f>Gesamtzusammenstellung!K3</f>
        <v>Veränderung 2019</v>
      </c>
      <c r="O3" s="65"/>
      <c r="P3" s="66"/>
      <c r="Q3" s="70" t="s">
        <v>27</v>
      </c>
    </row>
    <row r="4" spans="1:17">
      <c r="A4" s="77"/>
      <c r="B4" s="77"/>
      <c r="C4" s="77"/>
      <c r="D4" s="77"/>
      <c r="E4" s="5" t="s">
        <v>1</v>
      </c>
      <c r="F4" s="6" t="s">
        <v>2</v>
      </c>
      <c r="G4" s="7" t="s">
        <v>3</v>
      </c>
      <c r="H4" s="5" t="s">
        <v>1</v>
      </c>
      <c r="I4" s="6" t="s">
        <v>2</v>
      </c>
      <c r="J4" s="7" t="s">
        <v>3</v>
      </c>
      <c r="K4" s="5" t="s">
        <v>1</v>
      </c>
      <c r="L4" s="6" t="s">
        <v>2</v>
      </c>
      <c r="M4" s="7" t="s">
        <v>3</v>
      </c>
      <c r="N4" s="5" t="s">
        <v>1</v>
      </c>
      <c r="O4" s="6" t="s">
        <v>2</v>
      </c>
      <c r="P4" s="7" t="s">
        <v>3</v>
      </c>
      <c r="Q4" s="71"/>
    </row>
    <row r="5" spans="1:17">
      <c r="A5" s="77"/>
      <c r="B5" s="77"/>
      <c r="C5" s="77"/>
      <c r="D5" s="77"/>
      <c r="E5" s="5" t="s">
        <v>4</v>
      </c>
      <c r="F5" s="22" t="s">
        <v>4</v>
      </c>
      <c r="G5" s="7" t="s">
        <v>4</v>
      </c>
      <c r="H5" s="5" t="s">
        <v>4</v>
      </c>
      <c r="I5" s="22" t="s">
        <v>4</v>
      </c>
      <c r="J5" s="7" t="s">
        <v>4</v>
      </c>
      <c r="K5" s="5" t="s">
        <v>4</v>
      </c>
      <c r="L5" s="22" t="s">
        <v>4</v>
      </c>
      <c r="M5" s="7" t="s">
        <v>4</v>
      </c>
      <c r="N5" s="5" t="s">
        <v>4</v>
      </c>
      <c r="O5" s="22" t="s">
        <v>4</v>
      </c>
      <c r="P5" s="7" t="s">
        <v>4</v>
      </c>
      <c r="Q5" s="71"/>
    </row>
    <row r="6" spans="1:17" s="25" customFormat="1" ht="12.75">
      <c r="A6" s="29">
        <v>160120</v>
      </c>
      <c r="B6" s="29"/>
      <c r="C6" s="29"/>
      <c r="D6" s="29" t="s">
        <v>123</v>
      </c>
      <c r="E6" s="29"/>
      <c r="F6" s="29"/>
      <c r="G6" s="29"/>
      <c r="H6" s="29"/>
      <c r="I6" s="29"/>
      <c r="J6" s="29"/>
      <c r="K6" s="29"/>
      <c r="L6" s="29"/>
      <c r="M6" s="29"/>
      <c r="N6" s="29"/>
      <c r="O6" s="29"/>
      <c r="P6" s="29"/>
      <c r="Q6" s="88" t="s">
        <v>127</v>
      </c>
    </row>
    <row r="7" spans="1:17" s="25" customFormat="1" ht="12.75">
      <c r="A7" s="18"/>
      <c r="B7" s="18" t="s">
        <v>125</v>
      </c>
      <c r="C7" s="18"/>
      <c r="D7" s="18" t="s">
        <v>126</v>
      </c>
      <c r="E7" s="51">
        <v>6320000</v>
      </c>
      <c r="F7" s="51">
        <v>300000</v>
      </c>
      <c r="G7" s="51">
        <f>SUM(E7:F7)</f>
        <v>6620000</v>
      </c>
      <c r="H7" s="18"/>
      <c r="I7" s="18"/>
      <c r="J7" s="18"/>
      <c r="K7" s="18"/>
      <c r="L7" s="18"/>
      <c r="M7" s="18"/>
      <c r="N7" s="18"/>
      <c r="O7" s="18"/>
      <c r="P7" s="18"/>
      <c r="Q7" s="89"/>
    </row>
    <row r="8" spans="1:17" s="28" customFormat="1" ht="12">
      <c r="A8" s="26"/>
      <c r="B8" s="26"/>
      <c r="C8" s="26">
        <v>692700</v>
      </c>
      <c r="D8" s="26" t="s">
        <v>124</v>
      </c>
      <c r="E8" s="52">
        <v>6320000</v>
      </c>
      <c r="F8" s="52">
        <v>300000</v>
      </c>
      <c r="G8" s="52">
        <f>SUM(E8:F8)</f>
        <v>6620000</v>
      </c>
      <c r="H8" s="26"/>
      <c r="I8" s="26"/>
      <c r="J8" s="26"/>
      <c r="K8" s="26"/>
      <c r="L8" s="26"/>
      <c r="M8" s="26"/>
      <c r="N8" s="26"/>
      <c r="O8" s="26"/>
      <c r="P8" s="26"/>
      <c r="Q8" s="90"/>
    </row>
    <row r="9" spans="1:17" s="25" customFormat="1" ht="12.75">
      <c r="A9" s="18"/>
      <c r="B9" s="18"/>
      <c r="C9" s="18"/>
      <c r="D9" s="18"/>
      <c r="E9" s="51"/>
      <c r="F9" s="51"/>
      <c r="G9" s="51"/>
      <c r="H9" s="18"/>
      <c r="I9" s="18"/>
      <c r="J9" s="18"/>
      <c r="K9" s="18"/>
      <c r="L9" s="18"/>
      <c r="M9" s="18"/>
      <c r="N9" s="18"/>
      <c r="O9" s="18"/>
      <c r="P9" s="18"/>
      <c r="Q9" s="18"/>
    </row>
    <row r="10" spans="1:17" s="25" customFormat="1" ht="12.75">
      <c r="A10" s="18"/>
      <c r="B10" s="18"/>
      <c r="C10" s="18"/>
      <c r="D10" s="18"/>
      <c r="E10" s="51"/>
      <c r="F10" s="51"/>
      <c r="G10" s="51"/>
      <c r="H10" s="18"/>
      <c r="I10" s="18"/>
      <c r="J10" s="18"/>
      <c r="K10" s="18"/>
      <c r="L10" s="18"/>
      <c r="M10" s="18"/>
      <c r="N10" s="18"/>
      <c r="O10" s="18"/>
      <c r="P10" s="18"/>
      <c r="Q10" s="18"/>
    </row>
    <row r="11" spans="1:17" s="25" customFormat="1" ht="12.75">
      <c r="A11" s="18"/>
      <c r="B11" s="18"/>
      <c r="C11" s="18"/>
      <c r="D11" s="18"/>
      <c r="E11" s="51"/>
      <c r="F11" s="51"/>
      <c r="G11" s="51"/>
      <c r="H11" s="18"/>
      <c r="I11" s="18"/>
      <c r="J11" s="18"/>
      <c r="K11" s="18"/>
      <c r="L11" s="18"/>
      <c r="M11" s="18"/>
      <c r="N11" s="18"/>
      <c r="O11" s="18"/>
      <c r="P11" s="18"/>
      <c r="Q11" s="18"/>
    </row>
    <row r="12" spans="1:17" s="25" customFormat="1" ht="12.75">
      <c r="A12" s="18"/>
      <c r="B12" s="18"/>
      <c r="C12" s="18"/>
      <c r="D12" s="18"/>
      <c r="E12" s="51"/>
      <c r="F12" s="51"/>
      <c r="G12" s="51"/>
      <c r="H12" s="18"/>
      <c r="I12" s="18"/>
      <c r="J12" s="18"/>
      <c r="K12" s="18"/>
      <c r="L12" s="18"/>
      <c r="M12" s="18"/>
      <c r="N12" s="18"/>
      <c r="O12" s="18"/>
      <c r="P12" s="18"/>
      <c r="Q12" s="18"/>
    </row>
    <row r="13" spans="1:17" s="20" customFormat="1" ht="12.75">
      <c r="A13" s="91" t="s">
        <v>36</v>
      </c>
      <c r="B13" s="92"/>
      <c r="C13" s="92"/>
      <c r="D13" s="93"/>
      <c r="E13" s="53">
        <f>E7</f>
        <v>6320000</v>
      </c>
      <c r="F13" s="53">
        <f t="shared" ref="F13:G13" si="0">F7</f>
        <v>300000</v>
      </c>
      <c r="G13" s="53">
        <f t="shared" si="0"/>
        <v>6620000</v>
      </c>
      <c r="H13" s="50"/>
      <c r="I13" s="50"/>
      <c r="J13" s="50"/>
      <c r="K13" s="50"/>
      <c r="L13" s="50"/>
      <c r="M13" s="50"/>
      <c r="N13" s="50"/>
      <c r="O13" s="50"/>
      <c r="P13" s="50"/>
    </row>
  </sheetData>
  <mergeCells count="11">
    <mergeCell ref="E3:G3"/>
    <mergeCell ref="A13:D13"/>
    <mergeCell ref="A3:A5"/>
    <mergeCell ref="B3:B5"/>
    <mergeCell ref="C3:C5"/>
    <mergeCell ref="D3:D5"/>
    <mergeCell ref="H3:J3"/>
    <mergeCell ref="Q6:Q8"/>
    <mergeCell ref="K3:M3"/>
    <mergeCell ref="N3:P3"/>
    <mergeCell ref="Q3:Q5"/>
  </mergeCells>
  <pageMargins left="0.22" right="0.17" top="0.78740157480314965" bottom="0.78740157480314965" header="0.31496062992125984" footer="0.31496062992125984"/>
  <pageSetup paperSize="9" scale="70" orientation="landscape" r:id="rId1"/>
  <headerFooter>
    <oddFooter>&amp;L20.1.A&amp;CAnlage 1 zur Vorlage 20/022/2016&amp;R&amp;P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Deckblatt</vt:lpstr>
      <vt:lpstr>Gesamtzusammenstellung</vt:lpstr>
      <vt:lpstr>Erträge</vt:lpstr>
      <vt:lpstr>Aufwendungen</vt:lpstr>
      <vt:lpstr>Investitionstätigkeit</vt:lpstr>
      <vt:lpstr>Finanzierungstätigkeit</vt:lpstr>
    </vt:vector>
  </TitlesOfParts>
  <Company>Stadtverwaltung Haan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dabel</dc:creator>
  <cp:lastModifiedBy>AHerold</cp:lastModifiedBy>
  <cp:lastPrinted>2016-02-29T17:33:49Z</cp:lastPrinted>
  <dcterms:created xsi:type="dcterms:W3CDTF">2016-02-08T09:21:26Z</dcterms:created>
  <dcterms:modified xsi:type="dcterms:W3CDTF">2016-02-29T17:41:07Z</dcterms:modified>
</cp:coreProperties>
</file>